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codeName="ThisWorkbook"/>
  <workbookProtection workbookAlgorithmName="SHA-512" workbookHashValue="61AcjiPTjekd1H3S2LkTUTERrXsSPyggFRWJUxGR9z4W6G4OXYLilMG+xBQv6p03rV0VJEmMNsZJZQul4Af0uA==" workbookSpinCount="100000" workbookSaltValue="3zPMYjePQK5PYVNLsQWyiQ==" lockStructure="1"/>
  <bookViews>
    <workbookView xWindow="65416" yWindow="65416" windowWidth="29040" windowHeight="15840" activeTab="0"/>
  </bookViews>
  <sheets>
    <sheet name="Formular" sheetId="3" r:id="rId1"/>
    <sheet name="Beitragstabelle Sihlau" sheetId="1" r:id="rId2"/>
    <sheet name="Beitragstabelle 13. Klasse ASZ" sheetId="5" r:id="rId3"/>
    <sheet name="Kennwort" sheetId="6" state="hidden" r:id="rId4"/>
    <sheet name="Tabelle" sheetId="2" state="hidden" r:id="rId5"/>
    <sheet name="Parameter" sheetId="4" state="hidden" r:id="rId6"/>
  </sheets>
  <definedNames>
    <definedName name="Beitragsmodell">'Formular'!$AC$39</definedName>
    <definedName name="_xlnm.Print_Area" localSheetId="2">'Beitragstabelle 13. Klasse ASZ'!$A$1:$F$60</definedName>
    <definedName name="_xlnm.Print_Area" localSheetId="1">'Beitragstabelle Sihlau'!$A$1:$N$63</definedName>
    <definedName name="_xlnm.Print_Area" localSheetId="0">'Formular'!$A$1:$AB$74</definedName>
    <definedName name="str13_Klasse">'Parameter'!$B$16</definedName>
    <definedName name="strKiga">'Parameter'!$B$3</definedName>
    <definedName name="strKiga_4Tg">'Parameter'!$B$3</definedName>
    <definedName name="strKiga_5Tg">'Parameter'!$B$3</definedName>
    <definedName name="Tarif_Kiga_4T">'Tabelle'!$H$67</definedName>
    <definedName name="Tarif_Kiga_5T">'Tabelle'!$H$68</definedName>
  </definedNames>
  <calcPr calcId="191029"/>
  <extLst/>
</workbook>
</file>

<file path=xl/sharedStrings.xml><?xml version="1.0" encoding="utf-8"?>
<sst xmlns="http://schemas.openxmlformats.org/spreadsheetml/2006/main" count="182" uniqueCount="147">
  <si>
    <t>Einkommensabhängige Beitragstabelle</t>
  </si>
  <si>
    <t>pro Monat</t>
  </si>
  <si>
    <t>pro Jahr</t>
  </si>
  <si>
    <t>bis</t>
  </si>
  <si>
    <t>für 1 Kind</t>
  </si>
  <si>
    <t>für 2 Kinder</t>
  </si>
  <si>
    <t>für 3 und mehr Kinder</t>
  </si>
  <si>
    <t>Kindergarten</t>
  </si>
  <si>
    <t>Fr. 660.--</t>
  </si>
  <si>
    <t>über 180'000</t>
  </si>
  <si>
    <t>1 Kind</t>
  </si>
  <si>
    <t>2 Kinder</t>
  </si>
  <si>
    <t>3+ Kinder</t>
  </si>
  <si>
    <t>Vereinbarung über Schulbeiträge</t>
  </si>
  <si>
    <t>Eltern</t>
  </si>
  <si>
    <t>Mutter</t>
  </si>
  <si>
    <t>Name</t>
  </si>
  <si>
    <t>Vorname</t>
  </si>
  <si>
    <t>Strasse, Nr.</t>
  </si>
  <si>
    <t>PLZ, Ort</t>
  </si>
  <si>
    <t>Mobile</t>
  </si>
  <si>
    <t>E-Mail</t>
  </si>
  <si>
    <t>Arbeitgeber</t>
  </si>
  <si>
    <t>Vater</t>
  </si>
  <si>
    <t>Kinder</t>
  </si>
  <si>
    <t>Jahrgang</t>
  </si>
  <si>
    <t xml:space="preserve">Minimalbeitrag </t>
  </si>
  <si>
    <t>1. Klasse</t>
  </si>
  <si>
    <t>2. Klasse</t>
  </si>
  <si>
    <t>3. Klasse</t>
  </si>
  <si>
    <t>4. Klasse</t>
  </si>
  <si>
    <t>5. Klasse</t>
  </si>
  <si>
    <t>6. Klasse</t>
  </si>
  <si>
    <t>7. Klasse</t>
  </si>
  <si>
    <t>8. Klasse</t>
  </si>
  <si>
    <t>9. Klasse</t>
  </si>
  <si>
    <t>10. Klasse</t>
  </si>
  <si>
    <t>11. Klasse</t>
  </si>
  <si>
    <t>12. Klasse</t>
  </si>
  <si>
    <t>13. Klasse</t>
  </si>
  <si>
    <t>Summe</t>
  </si>
  <si>
    <t>Mutter/Partnerin</t>
  </si>
  <si>
    <t>Vater/Partner</t>
  </si>
  <si>
    <t>4. Wertschriftenertrag</t>
  </si>
  <si>
    <t>5. Übrige Einkünfte und Gewinne</t>
  </si>
  <si>
    <t>Fr.</t>
  </si>
  <si>
    <t>zwingende Begründung bei gewünschter Reduktion</t>
  </si>
  <si>
    <t>zusätzlicher Beitrag - herzlichen Dank! (bzw. Reduktion)</t>
  </si>
  <si>
    <t>Beiträge unter den Minimalansätzen bedürfen eines EBK Gespräches sowie eines Antrages an den Stipendienfonds</t>
  </si>
  <si>
    <t xml:space="preserve">Die Vereinbarung über Schulbeiträge </t>
  </si>
  <si>
    <t>zusätzliches Paten-versprechen von:</t>
  </si>
  <si>
    <t>Der Schulbeitrag schliesst keine Kosten für das Schulmaterial, den Küchenbeitrag, Schullager, Mittagstisch, Hort oder Spielgruppe ein. Diese werden separat in Rechnung gestellt.</t>
  </si>
  <si>
    <t>Das Quästorat kann ausstehende Elternbeiträge mahnen und nötigenfalls auf dem Rechtsweg geltend machen.</t>
  </si>
  <si>
    <t>Die Vereinbarung wird mit der Gegenzeichnung durch das Quästorat rechtsgültig - sämtliche Anpassungen bedürfen der schriftlichen Form.</t>
  </si>
  <si>
    <t>1.</t>
  </si>
  <si>
    <t>2.</t>
  </si>
  <si>
    <t>3.</t>
  </si>
  <si>
    <t>4.</t>
  </si>
  <si>
    <t>5.</t>
  </si>
  <si>
    <t>6.</t>
  </si>
  <si>
    <t>7.</t>
  </si>
  <si>
    <t>8.</t>
  </si>
  <si>
    <t>(ausgefülltes Patenversprechen liegt bei)</t>
  </si>
  <si>
    <t>Klasse</t>
  </si>
  <si>
    <t>Bisherige Tabelle (bis Schuljahr 2012/13)</t>
  </si>
  <si>
    <t>Neue Tabelle (ab Schuljahr 2013/14)</t>
  </si>
  <si>
    <t>Datum:</t>
  </si>
  <si>
    <t>Selektion</t>
  </si>
  <si>
    <t>x</t>
  </si>
  <si>
    <t>Für Eltern der Trägerschulen ersetzt diese Tabelle für das 13. Schuljahr die Beitragstabellen der Trägerschulen.</t>
  </si>
  <si>
    <t>an der Atelierschule Zürich</t>
  </si>
  <si>
    <t>Elternbeitragstabelle für das 13. Schuljahr</t>
  </si>
  <si>
    <t>Einkommen</t>
  </si>
  <si>
    <t>Elternbeitrag
für 
Einzelkinder</t>
  </si>
  <si>
    <t>Elternbeitrag
für Mehrkind-
Familien **</t>
  </si>
  <si>
    <t>Atelierschule (13. Klasse)</t>
  </si>
  <si>
    <t>Sihlau</t>
  </si>
  <si>
    <t>Beitragsmodell</t>
  </si>
  <si>
    <t>Standard</t>
  </si>
  <si>
    <t>Kiga fix</t>
  </si>
  <si>
    <t>ASZ</t>
  </si>
  <si>
    <t>für das Schuljahr</t>
  </si>
  <si>
    <t>Schuljahr</t>
  </si>
  <si>
    <t>(3)</t>
  </si>
  <si>
    <t>(2)</t>
  </si>
  <si>
    <t>(4)                 über 180'000</t>
  </si>
  <si>
    <t>(4) Bei Einkommen über 180'000 Franken gelten die Maximalbeiträge von 2'700 für Einkindfamilien resp 3'400 für Mehrkind-familien.  Bei Zahlung dieser Maxima sind keine Steuererklärungen mehr einzureichen.</t>
  </si>
  <si>
    <t>2021/2022</t>
  </si>
  <si>
    <t>2020/2021</t>
  </si>
  <si>
    <t>2022/2023</t>
  </si>
  <si>
    <t>Funktion / Pensum</t>
  </si>
  <si>
    <t>gültig für Kindergarten und 1.-12. Klasse</t>
  </si>
  <si>
    <t>Einkommen bis Franken 96'000</t>
  </si>
  <si>
    <t>2023/2024</t>
  </si>
  <si>
    <t>Kiga</t>
  </si>
  <si>
    <t>Neue Tabelle (ab Schuljahr 2020/21)</t>
  </si>
  <si>
    <t>4 oder 5 Tage pro Woche</t>
  </si>
  <si>
    <t>Eintrittsdatum 6. Klasse oder höher</t>
  </si>
  <si>
    <t>ja</t>
  </si>
  <si>
    <t>nein</t>
  </si>
  <si>
    <t>Quereinsteiger ab der 6. Klasse</t>
  </si>
  <si>
    <t>Atelierschule 10.-12. Klasse</t>
  </si>
  <si>
    <t>verbindlicher Jahresbeitrag</t>
  </si>
  <si>
    <t>Mutter:</t>
  </si>
  <si>
    <t>Vater:</t>
  </si>
  <si>
    <t xml:space="preserve">Unterschriften Eltern: </t>
  </si>
  <si>
    <t>Quästor/in:</t>
  </si>
  <si>
    <t>Das Quästorat und die Geschäftsstelle können innerhalb von 30 Tagen nach Erhalt des Beitragsversprechen mitteilen, dass dieses einstweilen nicht akzeptiert wird, zusätzliche Angaben einfordern oder um ein Finanzgespräch nachsuchen.</t>
  </si>
  <si>
    <t>Ich/wir bestätigen hiermit, dass alle Angaben auf diesem Formular korrekt sind und dass wir die Vertragsbedingungen gelesen haben und damit einverstanden sind.</t>
  </si>
  <si>
    <t>Sihlau2020$$$</t>
  </si>
  <si>
    <t>Kennwort für Strukturschutz</t>
  </si>
  <si>
    <t>6. Einkünfte aus Liegenschaften, abzüglich Eigenmietwert netto</t>
  </si>
  <si>
    <t xml:space="preserve">Die Elternbeitragskommission (EBK) hat das Recht, die Familien um Offenlegung ihrer finanziellen Verhältnisse zu ersuchen (vgl. Ziffer 4.1 Finanzierungsmodell). Um einen Schulbeitrag unter dem Maximalbetrag vereinbaren zu können, müssen von den Schuleltern alle erforderlichen Unterlagen bei der Geschäftsstelle des Vereins eingereicht werden. </t>
  </si>
  <si>
    <t>Die Geschäftsstelle und die Elternbeitragskommission (EBK) steht auf Wunsch für Finanzgespräche zur Verfügung und kann ihrerseits zu Finanzgesprächen einladen.</t>
  </si>
  <si>
    <t>Ist vor Schulbeginn keine vom Quästorat gegengezeichnete Vereinbarung vorhanden, fehlt die Berechtigung für einen Schulbesuch (vgl. Ziffer 4.1 Finanzierungsmodell).</t>
  </si>
  <si>
    <t>Diese Vereinbarung kann (zusammen mit dem Schulvertrag) unter Einhaltung einer Kündigungsfrist von 3 Monaten auf das Ende eines Quartals (Ende Oktober, Ende Januar, Ende April, Ende Juli) gekündigt werden. Die gleichen Fristen gelten für Anpassungen an die Beitragsvereinbarung aufgrund von grundlegend veränderten finanziellen Verhältnissen. Ein Finanzgespräch mit der Geschäftsstelle bzw. der EBK ist in diesen Fällen notwendig. In diesem Zusammenhang gilt, dass ein freiwilliger Einkommensverzicht nicht zu einer Reduktion der vereinbarten Beiträge führen darf (vgl. Ziffer 4.3 Finanzierungsmodell).</t>
  </si>
  <si>
    <t>können, wenden sich bitte an die Geschäftsstelle oder ihr EBK-Mitglied, um gemeinsam eine Lösung zu erarbeiten.</t>
  </si>
  <si>
    <t>in % *</t>
  </si>
  <si>
    <t>(1) Das Einkommen ist definiert als das Total der Einkünfte gemäss Steuererklärung (Zürcher Steuererklärung Seite 2) abzüglich der Netto-Einkünfte aus Liegenschaften (bei negativen Netto-Einkünften: Minus mal minus = plus). Bei Unterschreitung der Tabellenwerte als auch des kostendeckenden Beitrags werden gemäss Finanzierungsreglement Pkt. 4.1 auch die Vermögenswerte der Familie individuell berücksichtigt.</t>
  </si>
  <si>
    <t>(2  und 3) Zum Elternbeitrag hinzu kommen separate Rechnungen für die Materialpauschale von 70 Franken pro Schüler und Monat, Lager- und Praktika-Kosten sowie ein Familienbetrag von CHF 50 pro Monat.</t>
  </si>
  <si>
    <t>Grundlagen für die Berechnung des Schulbeitrags</t>
  </si>
  <si>
    <t>Die Beitragsversprechen richten sich nach dem Total der Einkünfte der Familie, bestehend aus: Lohn, Renten, Familien- und Ausbildungszulagen, Alimenten, Wertschriftenertrag, übrige Einkünfte; vgl. Ziff. 7 / Feld 199 der Kt. Zürich Steuererklärung "Total der Einkünfte"; abzüglich eines allfälligen Eigenmietertrags netto einer selbst bewohnten Liegenschaft. Bei Unterschreitung der Tabellenwerte als auch des kostendeckenden Beitrags werden gemäss Finanzierungsreglement Pkt. 4.1 auch die Vermögenswerte der Familie individuell berücksichtigt.</t>
  </si>
  <si>
    <t>Total Summe =                                        massgeblich für Berechnung</t>
  </si>
  <si>
    <r>
      <t xml:space="preserve">Schulbeitrag               
</t>
    </r>
    <r>
      <rPr>
        <b/>
        <sz val="10"/>
        <rFont val="Arial"/>
        <family val="2"/>
      </rPr>
      <t>(ohne Material/Essen/Lager)</t>
    </r>
  </si>
  <si>
    <r>
      <rPr>
        <b/>
        <sz val="10"/>
        <rFont val="Arial"/>
        <family val="2"/>
      </rPr>
      <t>Bezahlung</t>
    </r>
    <r>
      <rPr>
        <sz val="10"/>
        <rFont val="Arial"/>
        <family val="2"/>
      </rPr>
      <t xml:space="preserve"> (jeweils im Voraus!)</t>
    </r>
  </si>
  <si>
    <t>3. Einkünfte aus Sozial- und anderen Versicherungen, Leib-, AHV/IV-Renten</t>
  </si>
  <si>
    <r>
      <rPr>
        <b/>
        <sz val="11"/>
        <rFont val="Arial"/>
        <family val="2"/>
      </rPr>
      <t xml:space="preserve">Bei Familien, deren Kinder erst in der 6. bis 9. Klasse in die RSS Sihlau eintreten/eingetreten sind, entspricht der Mindestbeitrag jenem der Atelierschule zzgl. 2 % (derzeit Fr. 1'224 pro Monat für Einkindfamilien; Fr. 1'571 pro Monat für Mehrkindfamilien). </t>
    </r>
    <r>
      <rPr>
        <sz val="11"/>
        <rFont val="Arial"/>
        <family val="2"/>
      </rPr>
      <t xml:space="preserve">Ausgenommen davon sind Kinder, die vor dem 15. November 2019 in die 6. Klasse eingetreten sind.
</t>
    </r>
    <r>
      <rPr>
        <b/>
        <sz val="11"/>
        <rFont val="Arial"/>
        <family val="2"/>
      </rPr>
      <t>Bei den anderen Familien beträgt der Mindestbeitrag Fr. 860 pro Monat, wenn mindestens eines der Kinder die 10. bis 12. Klasse der Atelierschule besucht.</t>
    </r>
  </si>
  <si>
    <r>
      <t xml:space="preserve">Einkommen-Skala
</t>
    </r>
    <r>
      <rPr>
        <sz val="10"/>
        <rFont val="Arial"/>
        <family val="2"/>
      </rPr>
      <t>(1)</t>
    </r>
  </si>
  <si>
    <r>
      <rPr>
        <b/>
        <sz val="10"/>
        <rFont val="Arial"/>
        <family val="2"/>
      </rPr>
      <t>Elternbeitrag für Einzelkinder</t>
    </r>
    <r>
      <rPr>
        <sz val="10"/>
        <rFont val="Arial"/>
        <family val="2"/>
      </rPr>
      <t xml:space="preserve">
</t>
    </r>
    <r>
      <rPr>
        <i/>
        <sz val="10"/>
        <rFont val="Arial"/>
        <family val="2"/>
      </rPr>
      <t>monatlich</t>
    </r>
  </si>
  <si>
    <t>definitiv genehmigt</t>
  </si>
  <si>
    <r>
      <t xml:space="preserve">provisorisch genehmigt </t>
    </r>
    <r>
      <rPr>
        <sz val="9"/>
        <rFont val="Arial"/>
        <family val="2"/>
      </rPr>
      <t>(Unterlagen noch nachzureichen)</t>
    </r>
  </si>
  <si>
    <t>1. Einkommen unselbstständige Erwerbstätigkeit</t>
  </si>
  <si>
    <t>2. Einkünfte aus selbstständiger Erwerbstätigkeit</t>
  </si>
  <si>
    <r>
      <rPr>
        <b/>
        <sz val="11"/>
        <rFont val="Arial"/>
        <family val="2"/>
      </rPr>
      <t xml:space="preserve">Beilage A </t>
    </r>
    <r>
      <rPr>
        <sz val="11"/>
        <rFont val="Arial"/>
        <family val="2"/>
      </rPr>
      <t xml:space="preserve">zum Finanzierungsmodell der Rudolf Steiner Schule Sihlau (RSS Sihlau) (genehmigt am 11. November 2010). </t>
    </r>
  </si>
  <si>
    <r>
      <rPr>
        <b/>
        <sz val="11"/>
        <rFont val="Arial"/>
        <family val="2"/>
      </rPr>
      <t xml:space="preserve">Die aufgeführten Beiträge sind verbindliche Minimalbeiträge. </t>
    </r>
    <r>
      <rPr>
        <sz val="11"/>
        <rFont val="Arial"/>
        <family val="2"/>
      </rPr>
      <t>Die RSS Sihlau erhebt Familienbeiträge, unabhängig von der Anzahl Kinder an der RSS Sihlau / Atelierschule (bis 12. Klasse) - ausgenommen sind Einkommen über Fr. 180'000.</t>
    </r>
  </si>
  <si>
    <t>Ist eines der Kinder in der 7. - .9. Klasse in die RSS Sihlau eingetreten oder nach dem 14.11.19 in die 6. Klasse?</t>
  </si>
  <si>
    <t>Die Vereinbarung beruht auf dem gültigen Finanzierungsmodell der RSS Sihlau sowie dem von den Eltern unterzeichneten Schulvertrag. Ich/wir haben insbesondere von den folgenden vertraglichen Bedingungen Kenntnis genommen:</t>
  </si>
  <si>
    <t>Gegenzeichnung Schulverein RSS Sihlau</t>
  </si>
  <si>
    <t xml:space="preserve">Eintrittsdatum der Schulfamilie in die Rudolf Steiner Schule Sihlau (RSS Sihlau): </t>
  </si>
  <si>
    <t>Total der Einkünfte</t>
  </si>
  <si>
    <t xml:space="preserve">Familien, deren Kinder nur den Kindergarten der RSS Sihlau besuchen, sind eingeladen einen einkommensabhängigen </t>
  </si>
  <si>
    <t>Betrag zu zahlen. Alternativ wird der folgende monatliche Fixbeitrag (pro Kind) verrechnet:</t>
  </si>
  <si>
    <t>Familien, welche die jeweiligen Mindestbeiträge oder den Kindergarten-Fixbeitrag nicht aufbringen</t>
  </si>
  <si>
    <r>
      <rPr>
        <b/>
        <sz val="10"/>
        <rFont val="Arial"/>
        <family val="2"/>
      </rPr>
      <t>Elternbeitrag für Mehrkindfamilien</t>
    </r>
    <r>
      <rPr>
        <sz val="10"/>
        <rFont val="Arial"/>
        <family val="2"/>
      </rPr>
      <t xml:space="preserve">
</t>
    </r>
    <r>
      <rPr>
        <i/>
        <sz val="10"/>
        <rFont val="Arial"/>
        <family val="2"/>
      </rPr>
      <t>monatlich</t>
    </r>
  </si>
  <si>
    <t>gültig ab 1.8.2020</t>
  </si>
  <si>
    <t xml:space="preserve">Wird von der Schulfamilie der Maximalbetrag gemäss Beitragstabelle oder ein Kindergartenfixbetrag gezahlt, so sind keine detaillierten Angaben zum Familieneinkommen zu machen. Alle anderen Schulfamilien füllen bitte die untenstehenden Angaben aus und legen die unterschriebenen Seiten 1-4 der Steuererklärung des Vorjahres als Nachweis bei. Die Nummerierung bezieht sich auf die Steuererklärung des Kantons Zürich (Erläuterungen vgl. www.steueramt.zh.ch).  </t>
  </si>
  <si>
    <t>*   Jahresbeitrag in % des Totals der Einkünfte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</si>
</sst>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_ * #,##0.00_ ;_ * \-#,##0.00_ ;_ * \-??_ ;_ @_ "/>
    <numFmt numFmtId="165" formatCode="_ * #,##0_ ;_ * \-#,##0_ ;_ * \-??_ ;_ @_ "/>
    <numFmt numFmtId="166" formatCode="0.0%"/>
    <numFmt numFmtId="167" formatCode="_ * #,##0_ ;_ * \-#,##0_ ;_ * &quot;-&quot;?_ ;_ @_ "/>
    <numFmt numFmtId="168" formatCode="#,##0;[Red]\-#,##0;&quot;-&quot;"/>
    <numFmt numFmtId="169" formatCode="_ * #,##0_ ;_ * \-#,##0_ ;_ * &quot;-&quot;??_ ;_ @_ "/>
    <numFmt numFmtId="170" formatCode="#,##0_ ;\-#,##0\ "/>
  </numFmts>
  <fonts count="24">
    <font>
      <sz val="10"/>
      <name val="Arial"/>
      <family val="2"/>
    </font>
    <font>
      <sz val="9"/>
      <name val="Arial"/>
      <family val="2"/>
    </font>
    <font>
      <sz val="14"/>
      <name val="Arial"/>
      <family val="2"/>
    </font>
    <font>
      <b/>
      <sz val="11"/>
      <name val="Arial"/>
      <family val="2"/>
    </font>
    <font>
      <sz val="11"/>
      <name val="Arial"/>
      <family val="2"/>
    </font>
    <font>
      <b/>
      <sz val="10"/>
      <name val="Arial"/>
      <family val="2"/>
    </font>
    <font>
      <sz val="10"/>
      <name val="Frutiger LT 55 Roman"/>
      <family val="2"/>
    </font>
    <font>
      <sz val="9"/>
      <name val="Frutiger LT 55 Roman"/>
      <family val="2"/>
    </font>
    <font>
      <sz val="8"/>
      <name val="Arial"/>
      <family val="2"/>
    </font>
    <font>
      <sz val="8"/>
      <color rgb="FF000000"/>
      <name val="Tahoma"/>
      <family val="2"/>
    </font>
    <font>
      <sz val="20"/>
      <name val="Arial"/>
      <family val="2"/>
    </font>
    <font>
      <sz val="16"/>
      <name val="Arial"/>
      <family val="2"/>
    </font>
    <font>
      <i/>
      <sz val="10"/>
      <name val="Arial"/>
      <family val="2"/>
    </font>
    <font>
      <b/>
      <sz val="18"/>
      <name val="Arial"/>
      <family val="2"/>
    </font>
    <font>
      <b/>
      <sz val="13"/>
      <name val="Arial"/>
      <family val="2"/>
    </font>
    <font>
      <b/>
      <sz val="12"/>
      <name val="Arial"/>
      <family val="2"/>
    </font>
    <font>
      <sz val="8"/>
      <color theme="0"/>
      <name val="Arial"/>
      <family val="2"/>
    </font>
    <font>
      <sz val="8"/>
      <color rgb="FFFF0000"/>
      <name val="Arial"/>
      <family val="2"/>
    </font>
    <font>
      <sz val="3"/>
      <color theme="0"/>
      <name val="Arial"/>
      <family val="2"/>
    </font>
    <font>
      <sz val="10"/>
      <color theme="0" tint="-0.3499799966812134"/>
      <name val="Arial"/>
      <family val="2"/>
    </font>
    <font>
      <sz val="12"/>
      <name val="Arial"/>
      <family val="2"/>
    </font>
    <font>
      <sz val="11"/>
      <color theme="1"/>
      <name val="Calibri"/>
      <family val="2"/>
    </font>
    <font>
      <sz val="11"/>
      <name val="+mn-cs"/>
      <family val="2"/>
    </font>
    <font>
      <sz val="10"/>
      <color theme="1"/>
      <name val="Arial"/>
      <family val="2"/>
      <scheme val="minor"/>
    </font>
  </fonts>
  <fills count="12">
    <fill>
      <patternFill/>
    </fill>
    <fill>
      <patternFill patternType="gray125"/>
    </fill>
    <fill>
      <patternFill patternType="solid">
        <fgColor indexed="22"/>
        <bgColor indexed="64"/>
      </patternFill>
    </fill>
    <fill>
      <patternFill patternType="solid">
        <fgColor theme="2"/>
        <bgColor indexed="64"/>
      </patternFill>
    </fill>
    <fill>
      <patternFill patternType="solid">
        <fgColor indexed="42"/>
        <bgColor indexed="64"/>
      </patternFill>
    </fill>
    <fill>
      <patternFill patternType="solid">
        <fgColor indexed="43"/>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indexed="47"/>
        <bgColor indexed="64"/>
      </patternFill>
    </fill>
    <fill>
      <patternFill patternType="solid">
        <fgColor theme="8" tint="0.39998000860214233"/>
        <bgColor indexed="64"/>
      </patternFill>
    </fill>
    <fill>
      <patternFill patternType="solid">
        <fgColor theme="7" tint="0.5999900102615356"/>
        <bgColor indexed="64"/>
      </patternFill>
    </fill>
    <fill>
      <patternFill patternType="solid">
        <fgColor theme="9" tint="0.5999900102615356"/>
        <bgColor indexed="64"/>
      </patternFill>
    </fill>
  </fills>
  <borders count="12">
    <border>
      <left/>
      <right/>
      <top/>
      <bottom/>
      <diagonal/>
    </border>
    <border>
      <left/>
      <right/>
      <top style="hair">
        <color indexed="8"/>
      </top>
      <bottom style="hair">
        <color indexed="8"/>
      </bottom>
    </border>
    <border>
      <left/>
      <right/>
      <top/>
      <bottom style="hair">
        <color indexed="8"/>
      </bottom>
    </border>
    <border>
      <left/>
      <right/>
      <top style="hair"/>
      <bottom style="hair"/>
    </border>
    <border>
      <left/>
      <right/>
      <top/>
      <bottom style="hair"/>
    </border>
    <border>
      <left/>
      <right/>
      <top style="thin"/>
      <bottom style="thin"/>
    </border>
    <border>
      <left/>
      <right/>
      <top/>
      <bottom style="thin"/>
    </border>
    <border>
      <left/>
      <right/>
      <top/>
      <bottom style="medium"/>
    </border>
    <border>
      <left/>
      <right/>
      <top style="thin"/>
      <bottom style="medium"/>
    </border>
    <border>
      <left/>
      <right style="thin"/>
      <top style="thin"/>
      <bottom style="thin"/>
    </border>
    <border>
      <left style="thin"/>
      <right style="thin"/>
      <top style="thin"/>
      <bottom style="thin"/>
    </border>
    <border>
      <left style="thin"/>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ill="0" applyBorder="0" applyAlignment="0" applyProtection="0"/>
    <xf numFmtId="9" fontId="0" fillId="0" borderId="0" applyFill="0" applyBorder="0" applyAlignment="0" applyProtection="0"/>
    <xf numFmtId="43" fontId="0" fillId="0" borderId="0" applyFont="0" applyFill="0" applyBorder="0" applyAlignment="0" applyProtection="0"/>
  </cellStyleXfs>
  <cellXfs count="202">
    <xf numFmtId="0" fontId="0" fillId="0" borderId="0" xfId="0"/>
    <xf numFmtId="0" fontId="0" fillId="0" borderId="0" xfId="0" applyFont="1"/>
    <xf numFmtId="0" fontId="5" fillId="0" borderId="0" xfId="0" applyFont="1"/>
    <xf numFmtId="0" fontId="0" fillId="0" borderId="0" xfId="0" applyFont="1" applyBorder="1"/>
    <xf numFmtId="165" fontId="6" fillId="0" borderId="1" xfId="20" applyNumberFormat="1" applyFont="1" applyFill="1" applyBorder="1" applyAlignment="1" applyProtection="1">
      <alignment horizontal="left"/>
      <protection/>
    </xf>
    <xf numFmtId="3" fontId="6" fillId="2" borderId="2" xfId="20" applyNumberFormat="1" applyFont="1" applyFill="1" applyBorder="1" applyAlignment="1" applyProtection="1">
      <alignment horizontal="center"/>
      <protection/>
    </xf>
    <xf numFmtId="3" fontId="6" fillId="2" borderId="1" xfId="20" applyNumberFormat="1" applyFont="1" applyFill="1" applyBorder="1" applyAlignment="1" applyProtection="1">
      <alignment horizontal="center"/>
      <protection/>
    </xf>
    <xf numFmtId="166" fontId="7" fillId="2" borderId="1" xfId="21" applyNumberFormat="1" applyFont="1" applyFill="1" applyBorder="1" applyAlignment="1" applyProtection="1">
      <alignment horizontal="center"/>
      <protection/>
    </xf>
    <xf numFmtId="0" fontId="6" fillId="0" borderId="0" xfId="0" applyFont="1"/>
    <xf numFmtId="166" fontId="6" fillId="0" borderId="0" xfId="0" applyNumberFormat="1" applyFont="1"/>
    <xf numFmtId="167" fontId="6" fillId="0" borderId="0" xfId="0" applyNumberFormat="1" applyFont="1"/>
    <xf numFmtId="166" fontId="6" fillId="0" borderId="0" xfId="0" applyNumberFormat="1" applyFont="1" quotePrefix="1"/>
    <xf numFmtId="0" fontId="6" fillId="3" borderId="0" xfId="0" applyFont="1" applyFill="1"/>
    <xf numFmtId="3" fontId="6" fillId="0" borderId="3" xfId="0" applyNumberFormat="1" applyFont="1" applyFill="1" applyBorder="1"/>
    <xf numFmtId="3" fontId="6" fillId="4" borderId="3" xfId="22" applyNumberFormat="1" applyFont="1" applyFill="1" applyBorder="1" applyAlignment="1">
      <alignment horizontal="center"/>
    </xf>
    <xf numFmtId="3" fontId="6" fillId="5" borderId="3" xfId="22" applyNumberFormat="1" applyFont="1" applyFill="1" applyBorder="1" applyAlignment="1">
      <alignment horizontal="center"/>
    </xf>
    <xf numFmtId="3" fontId="6" fillId="0" borderId="4" xfId="0" applyNumberFormat="1" applyFont="1" applyFill="1" applyBorder="1"/>
    <xf numFmtId="170" fontId="6" fillId="4" borderId="4" xfId="22" applyNumberFormat="1" applyFont="1" applyFill="1" applyBorder="1" applyAlignment="1">
      <alignment horizontal="center"/>
    </xf>
    <xf numFmtId="170" fontId="6" fillId="5" borderId="4" xfId="22" applyNumberFormat="1" applyFont="1" applyFill="1" applyBorder="1" applyAlignment="1">
      <alignment horizontal="center"/>
    </xf>
    <xf numFmtId="170" fontId="6" fillId="4" borderId="3" xfId="22" applyNumberFormat="1" applyFont="1" applyFill="1" applyBorder="1" applyAlignment="1">
      <alignment horizontal="center"/>
    </xf>
    <xf numFmtId="170" fontId="6" fillId="5" borderId="3" xfId="22" applyNumberFormat="1" applyFont="1" applyFill="1" applyBorder="1" applyAlignment="1">
      <alignment horizontal="center"/>
    </xf>
    <xf numFmtId="3" fontId="6" fillId="0" borderId="4" xfId="0" applyNumberFormat="1" applyFont="1" applyFill="1" applyBorder="1" applyAlignment="1">
      <alignment horizontal="right"/>
    </xf>
    <xf numFmtId="0" fontId="6" fillId="0" borderId="0" xfId="0" applyFont="1" applyAlignment="1">
      <alignment vertical="top" wrapText="1"/>
    </xf>
    <xf numFmtId="166" fontId="6" fillId="0" borderId="0" xfId="0" applyNumberFormat="1" applyFont="1" applyAlignment="1">
      <alignment vertical="top" wrapText="1"/>
    </xf>
    <xf numFmtId="167" fontId="6"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left" vertical="top"/>
    </xf>
    <xf numFmtId="0" fontId="6" fillId="6" borderId="0" xfId="0" applyFont="1" applyFill="1" applyAlignment="1">
      <alignment horizontal="center"/>
    </xf>
    <xf numFmtId="166" fontId="6" fillId="0" borderId="0" xfId="0" applyNumberFormat="1" applyFont="1" applyAlignment="1">
      <alignment horizontal="left" vertical="top" wrapText="1"/>
    </xf>
    <xf numFmtId="166" fontId="0" fillId="0" borderId="0" xfId="21" applyNumberFormat="1"/>
    <xf numFmtId="0" fontId="0" fillId="0" borderId="0" xfId="0" applyFill="1"/>
    <xf numFmtId="3" fontId="6" fillId="0" borderId="0" xfId="0" applyNumberFormat="1" applyFont="1" applyFill="1" applyBorder="1"/>
    <xf numFmtId="0" fontId="5" fillId="0" borderId="0" xfId="0" applyFont="1" applyAlignment="1">
      <alignment vertical="center" wrapText="1"/>
    </xf>
    <xf numFmtId="0" fontId="5" fillId="0" borderId="0" xfId="0" applyFont="1" applyBorder="1" applyAlignment="1">
      <alignment vertical="center" wrapText="1"/>
    </xf>
    <xf numFmtId="0" fontId="0" fillId="0" borderId="5" xfId="0" applyFont="1" applyBorder="1" applyAlignment="1">
      <alignment vertical="center" wrapText="1"/>
    </xf>
    <xf numFmtId="0" fontId="13" fillId="0" borderId="0" xfId="0" applyFont="1"/>
    <xf numFmtId="0" fontId="14" fillId="0" borderId="0" xfId="0" applyFont="1"/>
    <xf numFmtId="0" fontId="0" fillId="0" borderId="0" xfId="0" applyFont="1" applyAlignment="1">
      <alignment horizontal="left" vertical="center"/>
    </xf>
    <xf numFmtId="9" fontId="4" fillId="0" borderId="0" xfId="0" applyNumberFormat="1" applyFont="1" applyFill="1" applyBorder="1" applyAlignment="1" applyProtection="1">
      <alignment vertical="center"/>
      <protection/>
    </xf>
    <xf numFmtId="9" fontId="4" fillId="0" borderId="0" xfId="0" applyNumberFormat="1" applyFont="1" applyFill="1" applyBorder="1" applyAlignment="1" applyProtection="1">
      <alignment horizontal="center" vertical="center"/>
      <protection locked="0"/>
    </xf>
    <xf numFmtId="0" fontId="0" fillId="0" borderId="0" xfId="0" applyFont="1" applyBorder="1" applyAlignment="1">
      <alignment vertical="center"/>
    </xf>
    <xf numFmtId="0" fontId="0" fillId="0" borderId="0" xfId="0" applyFont="1" applyBorder="1" applyAlignment="1">
      <alignment vertical="top" wrapText="1"/>
    </xf>
    <xf numFmtId="0" fontId="0" fillId="0" borderId="0" xfId="0" applyFont="1" applyBorder="1" applyAlignment="1">
      <alignment/>
    </xf>
    <xf numFmtId="0" fontId="0" fillId="0" borderId="6" xfId="0" applyFont="1" applyBorder="1" applyAlignment="1">
      <alignment/>
    </xf>
    <xf numFmtId="0" fontId="0" fillId="0" borderId="0" xfId="0" applyFont="1" applyAlignment="1">
      <alignment vertical="center"/>
    </xf>
    <xf numFmtId="0" fontId="0" fillId="0" borderId="0" xfId="0" applyFont="1" applyProtection="1">
      <protection/>
    </xf>
    <xf numFmtId="0" fontId="5" fillId="0" borderId="0" xfId="0" applyFont="1" applyProtection="1">
      <protection/>
    </xf>
    <xf numFmtId="0" fontId="16" fillId="0" borderId="0" xfId="0" applyFont="1" applyFill="1" applyBorder="1" applyAlignment="1" applyProtection="1">
      <alignment/>
      <protection hidden="1"/>
    </xf>
    <xf numFmtId="0" fontId="17" fillId="0" borderId="0" xfId="0" applyFont="1" applyFill="1" applyBorder="1" applyAlignment="1" applyProtection="1">
      <alignment/>
      <protection hidden="1"/>
    </xf>
    <xf numFmtId="0" fontId="0" fillId="0" borderId="7" xfId="0" applyFont="1" applyBorder="1" applyAlignment="1">
      <alignment/>
    </xf>
    <xf numFmtId="0" fontId="18" fillId="0" borderId="0" xfId="0" applyFont="1" applyProtection="1">
      <protection hidden="1" locked="0"/>
    </xf>
    <xf numFmtId="0" fontId="19" fillId="0" borderId="0" xfId="0" applyFont="1" applyBorder="1" applyAlignment="1">
      <alignment/>
    </xf>
    <xf numFmtId="0" fontId="19" fillId="0" borderId="0" xfId="0" applyFont="1" applyBorder="1"/>
    <xf numFmtId="0" fontId="20" fillId="0" borderId="0" xfId="0" applyFont="1"/>
    <xf numFmtId="0" fontId="8" fillId="0" borderId="0" xfId="0" applyFont="1" applyAlignment="1" quotePrefix="1">
      <alignment vertical="top"/>
    </xf>
    <xf numFmtId="0" fontId="0" fillId="0" borderId="0" xfId="0" applyFont="1" applyAlignment="1">
      <alignment horizontal="left" wrapText="1"/>
    </xf>
    <xf numFmtId="0" fontId="0" fillId="0" borderId="6" xfId="0" applyFont="1" applyBorder="1" applyAlignment="1">
      <alignment vertical="center" wrapText="1"/>
    </xf>
    <xf numFmtId="0" fontId="0" fillId="7" borderId="5" xfId="0" applyFont="1" applyFill="1" applyBorder="1" applyAlignment="1">
      <alignment vertical="center" wrapText="1"/>
    </xf>
    <xf numFmtId="0" fontId="0" fillId="0" borderId="0" xfId="0" applyFont="1" applyProtection="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top"/>
      <protection locked="0"/>
    </xf>
    <xf numFmtId="9" fontId="4" fillId="0" borderId="0" xfId="0" applyNumberFormat="1" applyFont="1" applyFill="1" applyBorder="1" applyAlignment="1" applyProtection="1">
      <alignment vertical="center"/>
      <protection locked="0"/>
    </xf>
    <xf numFmtId="0" fontId="0" fillId="0" borderId="0" xfId="0" applyFont="1" applyBorder="1" applyAlignment="1" applyProtection="1">
      <alignment/>
      <protection/>
    </xf>
    <xf numFmtId="0" fontId="15" fillId="0" borderId="0" xfId="0" applyFont="1" applyProtection="1">
      <protection/>
    </xf>
    <xf numFmtId="0" fontId="10" fillId="0" borderId="0" xfId="0" applyFont="1" applyProtection="1">
      <protection hidden="1"/>
    </xf>
    <xf numFmtId="165" fontId="0" fillId="0" borderId="0" xfId="20" applyNumberFormat="1" applyFont="1" applyFill="1" applyBorder="1" applyAlignment="1" applyProtection="1">
      <alignment/>
      <protection hidden="1"/>
    </xf>
    <xf numFmtId="166" fontId="1" fillId="0" borderId="0" xfId="21" applyNumberFormat="1" applyFont="1" applyFill="1" applyBorder="1" applyAlignment="1" applyProtection="1">
      <alignment/>
      <protection hidden="1"/>
    </xf>
    <xf numFmtId="165" fontId="0" fillId="0" borderId="0" xfId="20" applyNumberFormat="1" applyFont="1" applyFill="1" applyBorder="1" applyAlignment="1" applyProtection="1">
      <alignment horizontal="center"/>
      <protection hidden="1"/>
    </xf>
    <xf numFmtId="0" fontId="0" fillId="0" borderId="0" xfId="0" applyFont="1" applyProtection="1">
      <protection hidden="1"/>
    </xf>
    <xf numFmtId="0" fontId="2" fillId="0" borderId="0" xfId="0" applyFont="1" applyProtection="1">
      <protection hidden="1"/>
    </xf>
    <xf numFmtId="166" fontId="0" fillId="0" borderId="0" xfId="21" applyNumberFormat="1" applyFont="1" applyFill="1" applyBorder="1" applyAlignment="1" applyProtection="1">
      <alignment/>
      <protection hidden="1"/>
    </xf>
    <xf numFmtId="0" fontId="0" fillId="0" borderId="0" xfId="0" applyFont="1" applyAlignment="1" applyProtection="1">
      <alignment horizontal="left" vertical="top"/>
      <protection hidden="1"/>
    </xf>
    <xf numFmtId="0" fontId="4" fillId="0" borderId="0" xfId="0" applyFont="1" applyAlignment="1" applyProtection="1">
      <alignment horizontal="left" vertical="top" wrapText="1"/>
      <protection hidden="1"/>
    </xf>
    <xf numFmtId="165" fontId="5" fillId="0" borderId="0" xfId="20" applyNumberFormat="1" applyFont="1" applyFill="1" applyBorder="1" applyAlignment="1" applyProtection="1">
      <alignment horizontal="left"/>
      <protection hidden="1"/>
    </xf>
    <xf numFmtId="0" fontId="5" fillId="0" borderId="0" xfId="0" applyFont="1" applyBorder="1" applyProtection="1">
      <protection hidden="1"/>
    </xf>
    <xf numFmtId="0" fontId="5" fillId="0" borderId="0" xfId="0" applyFont="1" applyProtection="1">
      <protection hidden="1"/>
    </xf>
    <xf numFmtId="0" fontId="0" fillId="8" borderId="0" xfId="0" applyFont="1" applyFill="1" applyProtection="1">
      <protection hidden="1"/>
    </xf>
    <xf numFmtId="165" fontId="0" fillId="8" borderId="0" xfId="20" applyNumberFormat="1" applyFont="1" applyFill="1" applyBorder="1" applyAlignment="1" applyProtection="1">
      <alignment/>
      <protection hidden="1"/>
    </xf>
    <xf numFmtId="165" fontId="8" fillId="8" borderId="0" xfId="20" applyNumberFormat="1" applyFont="1" applyFill="1" applyBorder="1" applyAlignment="1" applyProtection="1">
      <alignment horizontal="center"/>
      <protection hidden="1"/>
    </xf>
    <xf numFmtId="0" fontId="0" fillId="0" borderId="0" xfId="0" applyFont="1" applyBorder="1" applyProtection="1">
      <protection hidden="1"/>
    </xf>
    <xf numFmtId="165" fontId="1" fillId="0" borderId="0" xfId="20" applyNumberFormat="1" applyFont="1" applyFill="1" applyBorder="1" applyAlignment="1" applyProtection="1">
      <alignment horizontal="center"/>
      <protection hidden="1"/>
    </xf>
    <xf numFmtId="0" fontId="0" fillId="0" borderId="1" xfId="0" applyFont="1" applyBorder="1" applyProtection="1">
      <protection hidden="1"/>
    </xf>
    <xf numFmtId="165" fontId="0" fillId="0" borderId="1" xfId="20" applyNumberFormat="1" applyFont="1" applyFill="1" applyBorder="1" applyAlignment="1" applyProtection="1">
      <alignment horizontal="left"/>
      <protection hidden="1"/>
    </xf>
    <xf numFmtId="165" fontId="0" fillId="0" borderId="1" xfId="20" applyNumberFormat="1" applyFont="1" applyFill="1" applyBorder="1" applyAlignment="1" applyProtection="1">
      <alignment/>
      <protection hidden="1"/>
    </xf>
    <xf numFmtId="3" fontId="0" fillId="2" borderId="1" xfId="20" applyNumberFormat="1" applyFont="1" applyFill="1" applyBorder="1" applyAlignment="1" applyProtection="1">
      <alignment horizontal="center"/>
      <protection hidden="1"/>
    </xf>
    <xf numFmtId="166" fontId="1" fillId="2" borderId="1" xfId="21" applyNumberFormat="1" applyFont="1" applyFill="1" applyBorder="1" applyAlignment="1" applyProtection="1">
      <alignment horizontal="center"/>
      <protection hidden="1"/>
    </xf>
    <xf numFmtId="10" fontId="1" fillId="0" borderId="1" xfId="21" applyNumberFormat="1" applyFont="1" applyFill="1" applyBorder="1" applyAlignment="1" applyProtection="1">
      <alignment/>
      <protection hidden="1"/>
    </xf>
    <xf numFmtId="3" fontId="0" fillId="2" borderId="2" xfId="20" applyNumberFormat="1" applyFont="1" applyFill="1" applyBorder="1" applyAlignment="1" applyProtection="1">
      <alignment horizontal="center"/>
      <protection hidden="1"/>
    </xf>
    <xf numFmtId="0" fontId="0" fillId="0" borderId="0" xfId="0" applyFont="1" applyFill="1" applyBorder="1" applyProtection="1">
      <protection hidden="1"/>
    </xf>
    <xf numFmtId="165" fontId="0" fillId="0" borderId="0" xfId="20" applyNumberFormat="1" applyFont="1" applyFill="1" applyBorder="1" applyAlignment="1" applyProtection="1">
      <alignment horizontal="left"/>
      <protection hidden="1"/>
    </xf>
    <xf numFmtId="3" fontId="0" fillId="0" borderId="0" xfId="20" applyNumberFormat="1" applyFont="1" applyFill="1" applyBorder="1" applyAlignment="1" applyProtection="1">
      <alignment horizontal="center"/>
      <protection hidden="1"/>
    </xf>
    <xf numFmtId="166" fontId="1" fillId="0" borderId="0" xfId="21" applyNumberFormat="1" applyFont="1" applyFill="1" applyBorder="1" applyAlignment="1" applyProtection="1">
      <alignment horizontal="center"/>
      <protection hidden="1"/>
    </xf>
    <xf numFmtId="166" fontId="0" fillId="0" borderId="0" xfId="0" applyNumberFormat="1" applyFont="1" applyBorder="1" applyProtection="1">
      <protection hidden="1"/>
    </xf>
    <xf numFmtId="0" fontId="20" fillId="0" borderId="0" xfId="0" applyFont="1" applyBorder="1" applyProtection="1">
      <protection hidden="1"/>
    </xf>
    <xf numFmtId="165" fontId="8" fillId="0" borderId="0" xfId="20" applyNumberFormat="1" applyFont="1" applyFill="1" applyBorder="1" applyAlignment="1" applyProtection="1">
      <alignment/>
      <protection hidden="1"/>
    </xf>
    <xf numFmtId="0" fontId="11" fillId="0" borderId="0" xfId="0" applyFont="1" applyProtection="1">
      <protection hidden="1"/>
    </xf>
    <xf numFmtId="0" fontId="3" fillId="0" borderId="0" xfId="0" applyFont="1" applyProtection="1">
      <protection hidden="1"/>
    </xf>
    <xf numFmtId="0" fontId="5" fillId="0" borderId="0" xfId="0" applyFont="1" applyAlignment="1" applyProtection="1">
      <alignment horizontal="center" vertical="top" wrapText="1"/>
      <protection hidden="1"/>
    </xf>
    <xf numFmtId="0" fontId="0" fillId="0" borderId="0" xfId="0" applyFont="1" applyAlignment="1" applyProtection="1">
      <alignment horizontal="center" vertical="top"/>
      <protection hidden="1"/>
    </xf>
    <xf numFmtId="0" fontId="0" fillId="4" borderId="0" xfId="0" applyFont="1" applyFill="1" applyAlignment="1" applyProtection="1">
      <alignment horizontal="center" vertical="top" wrapText="1"/>
      <protection hidden="1"/>
    </xf>
    <xf numFmtId="0" fontId="0" fillId="5" borderId="0" xfId="0" applyFont="1" applyFill="1" applyAlignment="1" applyProtection="1">
      <alignment horizontal="center" vertical="top" wrapText="1"/>
      <protection hidden="1"/>
    </xf>
    <xf numFmtId="0" fontId="0" fillId="0" borderId="0" xfId="0" applyFont="1" applyAlignment="1" applyProtection="1">
      <alignment vertical="top"/>
      <protection hidden="1"/>
    </xf>
    <xf numFmtId="0" fontId="0" fillId="0" borderId="0" xfId="0" applyFont="1" applyAlignment="1" applyProtection="1" quotePrefix="1">
      <alignment horizontal="center"/>
      <protection hidden="1"/>
    </xf>
    <xf numFmtId="0" fontId="0" fillId="0" borderId="0" xfId="0" applyFont="1" applyFill="1" applyAlignment="1" applyProtection="1">
      <alignment horizontal="center"/>
      <protection hidden="1"/>
    </xf>
    <xf numFmtId="0" fontId="0" fillId="0" borderId="0" xfId="0" applyFont="1" applyFill="1" applyAlignment="1" applyProtection="1" quotePrefix="1">
      <alignment horizontal="center" wrapText="1"/>
      <protection hidden="1"/>
    </xf>
    <xf numFmtId="0" fontId="0" fillId="0" borderId="0" xfId="0" applyFont="1" applyFill="1" applyProtection="1">
      <protection hidden="1"/>
    </xf>
    <xf numFmtId="3" fontId="3" fillId="0" borderId="3" xfId="0" applyNumberFormat="1" applyFont="1" applyFill="1" applyBorder="1" applyAlignment="1" applyProtection="1">
      <alignment horizontal="right"/>
      <protection hidden="1"/>
    </xf>
    <xf numFmtId="3" fontId="4" fillId="0" borderId="3" xfId="0" applyNumberFormat="1" applyFont="1" applyFill="1" applyBorder="1" applyProtection="1">
      <protection hidden="1"/>
    </xf>
    <xf numFmtId="3" fontId="4" fillId="4" borderId="3" xfId="22" applyNumberFormat="1" applyFont="1" applyFill="1" applyBorder="1" applyAlignment="1" applyProtection="1">
      <alignment horizontal="center"/>
      <protection hidden="1"/>
    </xf>
    <xf numFmtId="3" fontId="4" fillId="5" borderId="3" xfId="22" applyNumberFormat="1" applyFont="1" applyFill="1" applyBorder="1" applyAlignment="1" applyProtection="1">
      <alignment horizontal="center"/>
      <protection hidden="1"/>
    </xf>
    <xf numFmtId="3" fontId="0" fillId="0" borderId="0" xfId="0" applyNumberFormat="1" applyFont="1" applyAlignment="1" applyProtection="1">
      <alignment horizontal="center"/>
      <protection hidden="1"/>
    </xf>
    <xf numFmtId="3" fontId="4" fillId="0" borderId="4" xfId="0" applyNumberFormat="1" applyFont="1" applyFill="1" applyBorder="1" applyProtection="1">
      <protection hidden="1"/>
    </xf>
    <xf numFmtId="170" fontId="4" fillId="4" borderId="4" xfId="22" applyNumberFormat="1" applyFont="1" applyFill="1" applyBorder="1" applyAlignment="1" applyProtection="1">
      <alignment horizontal="center"/>
      <protection hidden="1"/>
    </xf>
    <xf numFmtId="170" fontId="4" fillId="5" borderId="4" xfId="22" applyNumberFormat="1" applyFont="1" applyFill="1" applyBorder="1" applyAlignment="1" applyProtection="1">
      <alignment horizontal="center"/>
      <protection hidden="1"/>
    </xf>
    <xf numFmtId="170" fontId="4" fillId="4" borderId="3" xfId="22" applyNumberFormat="1" applyFont="1" applyFill="1" applyBorder="1" applyAlignment="1" applyProtection="1">
      <alignment horizontal="center"/>
      <protection hidden="1"/>
    </xf>
    <xf numFmtId="170" fontId="4" fillId="5" borderId="3" xfId="22" applyNumberFormat="1" applyFont="1" applyFill="1" applyBorder="1" applyAlignment="1" applyProtection="1">
      <alignment horizontal="center"/>
      <protection hidden="1"/>
    </xf>
    <xf numFmtId="3" fontId="4" fillId="0" borderId="4" xfId="0" applyNumberFormat="1" applyFont="1" applyFill="1" applyBorder="1" applyAlignment="1" applyProtection="1" quotePrefix="1">
      <alignment horizontal="right"/>
      <protection hidden="1"/>
    </xf>
    <xf numFmtId="3" fontId="4" fillId="0" borderId="4" xfId="0" applyNumberFormat="1" applyFont="1" applyFill="1" applyBorder="1" applyAlignment="1" applyProtection="1">
      <alignment horizontal="right"/>
      <protection hidden="1"/>
    </xf>
    <xf numFmtId="3" fontId="4" fillId="0" borderId="0" xfId="0" applyNumberFormat="1" applyFont="1" applyFill="1" applyBorder="1" applyProtection="1">
      <protection hidden="1"/>
    </xf>
    <xf numFmtId="169" fontId="4" fillId="0" borderId="0" xfId="22" applyNumberFormat="1" applyFont="1" applyFill="1" applyBorder="1" applyProtection="1">
      <protection hidden="1"/>
    </xf>
    <xf numFmtId="3" fontId="0" fillId="0" borderId="0" xfId="0" applyNumberFormat="1" applyFont="1" applyFill="1" applyBorder="1" applyAlignment="1" applyProtection="1" quotePrefix="1">
      <alignment vertical="top" wrapText="1"/>
      <protection hidden="1"/>
    </xf>
    <xf numFmtId="3" fontId="0" fillId="0" borderId="0" xfId="0" applyNumberFormat="1" applyFont="1" applyFill="1" applyBorder="1" applyAlignment="1" applyProtection="1">
      <alignment vertical="top" wrapText="1"/>
      <protection hidden="1"/>
    </xf>
    <xf numFmtId="3" fontId="0" fillId="0" borderId="0" xfId="0" applyNumberFormat="1" applyFont="1" applyFill="1" applyBorder="1" applyProtection="1">
      <protection hidden="1"/>
    </xf>
    <xf numFmtId="0" fontId="0" fillId="0" borderId="0" xfId="0" applyFont="1" applyAlignment="1">
      <alignment horizontal="left" wrapText="1"/>
    </xf>
    <xf numFmtId="0" fontId="0" fillId="7" borderId="0" xfId="0" applyFont="1" applyFill="1" applyBorder="1" applyAlignment="1" applyProtection="1">
      <alignment horizontal="left" vertical="top" wrapText="1"/>
      <protection locked="0"/>
    </xf>
    <xf numFmtId="0" fontId="0" fillId="7" borderId="6" xfId="0" applyFont="1" applyFill="1" applyBorder="1" applyAlignment="1">
      <alignment horizontal="left" vertical="center" wrapText="1"/>
    </xf>
    <xf numFmtId="0" fontId="0" fillId="7" borderId="5" xfId="0" applyFont="1" applyFill="1" applyBorder="1" applyAlignment="1">
      <alignment horizontal="left" vertical="center" wrapText="1"/>
    </xf>
    <xf numFmtId="0" fontId="0" fillId="0" borderId="5" xfId="0" applyFont="1" applyBorder="1" applyAlignment="1">
      <alignment horizontal="left" vertical="center" wrapText="1"/>
    </xf>
    <xf numFmtId="0" fontId="0" fillId="7" borderId="5" xfId="0" applyFont="1" applyFill="1" applyBorder="1" applyAlignment="1" applyProtection="1">
      <alignment horizontal="left" vertical="center" wrapText="1"/>
      <protection locked="0"/>
    </xf>
    <xf numFmtId="0" fontId="0" fillId="0" borderId="6" xfId="0" applyFont="1" applyBorder="1" applyAlignment="1">
      <alignment horizontal="left" vertical="center" wrapText="1"/>
    </xf>
    <xf numFmtId="0" fontId="8" fillId="0" borderId="0" xfId="0" applyFont="1" applyAlignment="1">
      <alignment horizontal="left" wrapText="1"/>
    </xf>
    <xf numFmtId="0" fontId="8" fillId="0" borderId="0" xfId="0" applyFont="1" applyAlignment="1">
      <alignment vertical="top" wrapText="1"/>
    </xf>
    <xf numFmtId="0" fontId="5" fillId="0" borderId="0" xfId="0" applyFont="1" applyAlignment="1">
      <alignment vertical="center" wrapText="1"/>
    </xf>
    <xf numFmtId="0" fontId="0" fillId="0" borderId="6" xfId="0" applyFont="1" applyFill="1" applyBorder="1" applyAlignment="1" applyProtection="1">
      <alignment/>
      <protection locked="0"/>
    </xf>
    <xf numFmtId="0" fontId="0" fillId="0" borderId="0" xfId="0" applyFont="1" applyAlignment="1">
      <alignment wrapText="1"/>
    </xf>
    <xf numFmtId="168" fontId="0" fillId="0" borderId="0" xfId="0" applyNumberFormat="1" applyFont="1" applyFill="1" applyAlignment="1" applyProtection="1">
      <alignment/>
      <protection locked="0"/>
    </xf>
    <xf numFmtId="168" fontId="0" fillId="0" borderId="6" xfId="0" applyNumberFormat="1" applyFont="1" applyFill="1" applyBorder="1" applyAlignment="1" applyProtection="1">
      <alignment/>
      <protection locked="0"/>
    </xf>
    <xf numFmtId="0" fontId="5" fillId="0" borderId="0" xfId="0" applyFont="1" applyAlignment="1">
      <alignment wrapText="1"/>
    </xf>
    <xf numFmtId="165" fontId="0" fillId="0" borderId="6" xfId="0" applyNumberFormat="1" applyFont="1" applyBorder="1" applyAlignment="1">
      <alignment vertical="center"/>
    </xf>
    <xf numFmtId="0" fontId="0" fillId="0" borderId="6" xfId="0" applyFont="1" applyBorder="1" applyAlignment="1">
      <alignment vertical="center"/>
    </xf>
    <xf numFmtId="0" fontId="5" fillId="0" borderId="5" xfId="0" applyFont="1" applyBorder="1" applyAlignment="1" applyProtection="1">
      <alignment horizontal="left" wrapText="1"/>
      <protection/>
    </xf>
    <xf numFmtId="168" fontId="0" fillId="0" borderId="0" xfId="0" applyNumberFormat="1" applyFont="1" applyBorder="1" applyAlignment="1" applyProtection="1">
      <alignment/>
      <protection/>
    </xf>
    <xf numFmtId="168" fontId="0" fillId="0" borderId="0" xfId="0" applyNumberFormat="1" applyFont="1" applyAlignment="1" applyProtection="1">
      <alignment/>
      <protection/>
    </xf>
    <xf numFmtId="168" fontId="0" fillId="7" borderId="6" xfId="0" applyNumberFormat="1" applyFont="1" applyFill="1" applyBorder="1" applyAlignment="1" applyProtection="1">
      <alignment/>
      <protection locked="0"/>
    </xf>
    <xf numFmtId="168" fontId="5" fillId="0" borderId="8" xfId="0" applyNumberFormat="1" applyFont="1" applyBorder="1" applyAlignment="1">
      <alignment/>
    </xf>
    <xf numFmtId="0" fontId="5" fillId="0" borderId="0" xfId="0" applyFont="1" applyBorder="1" applyAlignment="1">
      <alignment horizontal="center" wrapText="1"/>
    </xf>
    <xf numFmtId="0" fontId="0" fillId="0" borderId="0" xfId="0" applyFont="1" applyAlignment="1">
      <alignment horizontal="center" wrapText="1"/>
    </xf>
    <xf numFmtId="0" fontId="0" fillId="0" borderId="0" xfId="0" applyFont="1" applyAlignment="1">
      <alignment horizontal="left"/>
    </xf>
    <xf numFmtId="0" fontId="15" fillId="0" borderId="0" xfId="0" applyFont="1" applyAlignment="1">
      <alignment horizontal="left" vertical="top" wrapText="1"/>
    </xf>
    <xf numFmtId="0" fontId="8" fillId="0" borderId="0" xfId="0" applyFont="1" applyAlignment="1">
      <alignment wrapText="1"/>
    </xf>
    <xf numFmtId="0" fontId="1" fillId="0" borderId="0" xfId="0" applyFont="1" applyAlignment="1">
      <alignment wrapText="1"/>
    </xf>
    <xf numFmtId="168" fontId="19" fillId="0" borderId="0" xfId="0" applyNumberFormat="1" applyFont="1" applyFill="1" applyBorder="1" applyAlignment="1">
      <alignment/>
    </xf>
    <xf numFmtId="0" fontId="0" fillId="7" borderId="6" xfId="0" applyFont="1" applyFill="1" applyBorder="1" applyAlignment="1" applyProtection="1">
      <alignment vertical="center"/>
      <protection locked="0"/>
    </xf>
    <xf numFmtId="0" fontId="0" fillId="0" borderId="6" xfId="0" applyFont="1" applyBorder="1" applyAlignment="1" applyProtection="1">
      <alignment vertical="top" wrapText="1"/>
      <protection/>
    </xf>
    <xf numFmtId="165" fontId="0" fillId="0" borderId="5" xfId="0" applyNumberFormat="1" applyFont="1" applyBorder="1" applyAlignment="1">
      <alignment vertical="center"/>
    </xf>
    <xf numFmtId="0" fontId="1" fillId="0" borderId="6" xfId="0" applyFont="1" applyBorder="1" applyAlignment="1" applyProtection="1">
      <alignment wrapText="1"/>
      <protection locked="0"/>
    </xf>
    <xf numFmtId="0" fontId="8" fillId="0" borderId="0" xfId="0" applyFont="1" applyAlignment="1" applyProtection="1">
      <alignment vertical="top" wrapText="1"/>
      <protection/>
    </xf>
    <xf numFmtId="0" fontId="0" fillId="0" borderId="6" xfId="0" applyFont="1" applyBorder="1" applyAlignment="1" applyProtection="1">
      <alignment/>
      <protection/>
    </xf>
    <xf numFmtId="0" fontId="0" fillId="0" borderId="5" xfId="0" applyFont="1" applyBorder="1" applyAlignment="1" applyProtection="1">
      <alignment vertical="top" wrapText="1"/>
      <protection/>
    </xf>
    <xf numFmtId="165" fontId="0" fillId="7" borderId="6" xfId="20" applyNumberFormat="1" applyFont="1" applyFill="1" applyBorder="1" applyAlignment="1" applyProtection="1">
      <alignment vertical="center"/>
      <protection locked="0"/>
    </xf>
    <xf numFmtId="0" fontId="0" fillId="7" borderId="5" xfId="0" applyFont="1" applyFill="1" applyBorder="1" applyAlignment="1" applyProtection="1">
      <alignment horizontal="center" vertical="center"/>
      <protection locked="0"/>
    </xf>
    <xf numFmtId="0" fontId="4" fillId="7" borderId="6" xfId="0" applyFont="1" applyFill="1" applyBorder="1" applyAlignment="1" applyProtection="1">
      <alignment horizontal="left" vertical="center"/>
      <protection locked="0"/>
    </xf>
    <xf numFmtId="0" fontId="0" fillId="7" borderId="6" xfId="0" applyFont="1" applyFill="1" applyBorder="1" applyAlignment="1" applyProtection="1">
      <alignment horizontal="left" vertical="center"/>
      <protection locked="0"/>
    </xf>
    <xf numFmtId="0" fontId="0" fillId="0" borderId="0" xfId="0" applyFont="1" applyAlignment="1" applyProtection="1">
      <alignment horizontal="right" vertical="center"/>
      <protection/>
    </xf>
    <xf numFmtId="14" fontId="4" fillId="7" borderId="9" xfId="0" applyNumberFormat="1" applyFont="1" applyFill="1" applyBorder="1" applyAlignment="1" applyProtection="1">
      <alignment horizontal="center" vertical="center"/>
      <protection locked="0"/>
    </xf>
    <xf numFmtId="0" fontId="4" fillId="7" borderId="10" xfId="0" applyNumberFormat="1" applyFont="1" applyFill="1" applyBorder="1" applyAlignment="1" applyProtection="1">
      <alignment horizontal="center" vertical="center"/>
      <protection locked="0"/>
    </xf>
    <xf numFmtId="0" fontId="4" fillId="7" borderId="11" xfId="0" applyNumberFormat="1" applyFont="1" applyFill="1" applyBorder="1" applyAlignment="1" applyProtection="1">
      <alignment horizontal="center" vertical="center"/>
      <protection locked="0"/>
    </xf>
    <xf numFmtId="0" fontId="4" fillId="7" borderId="9" xfId="0" applyNumberFormat="1" applyFont="1" applyFill="1" applyBorder="1" applyAlignment="1" applyProtection="1">
      <alignment horizontal="center" vertical="top"/>
      <protection locked="0"/>
    </xf>
    <xf numFmtId="0" fontId="4" fillId="7" borderId="10" xfId="0" applyNumberFormat="1" applyFont="1" applyFill="1" applyBorder="1" applyAlignment="1" applyProtection="1">
      <alignment horizontal="center" vertical="top"/>
      <protection locked="0"/>
    </xf>
    <xf numFmtId="0" fontId="4" fillId="7" borderId="11" xfId="0" applyNumberFormat="1" applyFont="1" applyFill="1" applyBorder="1" applyAlignment="1" applyProtection="1">
      <alignment horizontal="center" vertical="top"/>
      <protection locked="0"/>
    </xf>
    <xf numFmtId="0" fontId="15" fillId="0" borderId="0" xfId="0" applyFont="1" applyAlignment="1" applyProtection="1">
      <alignment/>
      <protection/>
    </xf>
    <xf numFmtId="0" fontId="5"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Fill="1" applyAlignment="1" applyProtection="1">
      <alignment horizontal="right" vertical="center"/>
      <protection/>
    </xf>
    <xf numFmtId="0" fontId="4" fillId="0" borderId="6" xfId="0" applyFont="1" applyBorder="1" applyAlignment="1">
      <alignment/>
    </xf>
    <xf numFmtId="0" fontId="0" fillId="0" borderId="6" xfId="0" applyFont="1" applyBorder="1" applyAlignment="1">
      <alignment/>
    </xf>
    <xf numFmtId="0" fontId="14" fillId="7" borderId="0" xfId="0" applyFont="1" applyFill="1" applyAlignment="1" applyProtection="1">
      <alignment horizontal="left"/>
      <protection locked="0"/>
    </xf>
    <xf numFmtId="0" fontId="4" fillId="7" borderId="6" xfId="0" applyNumberFormat="1" applyFont="1" applyFill="1" applyBorder="1" applyAlignment="1" applyProtection="1">
      <alignment horizontal="left" vertical="center"/>
      <protection locked="0"/>
    </xf>
    <xf numFmtId="0" fontId="0" fillId="7" borderId="6" xfId="0" applyNumberFormat="1" applyFont="1" applyFill="1" applyBorder="1" applyAlignment="1" applyProtection="1">
      <alignment horizontal="left" vertical="center"/>
      <protection locked="0"/>
    </xf>
    <xf numFmtId="0" fontId="4" fillId="7" borderId="5" xfId="0" applyNumberFormat="1" applyFont="1" applyFill="1" applyBorder="1" applyAlignment="1" applyProtection="1">
      <alignment horizontal="left" vertical="center"/>
      <protection locked="0"/>
    </xf>
    <xf numFmtId="0" fontId="0" fillId="7" borderId="5" xfId="0" applyNumberFormat="1" applyFont="1" applyFill="1" applyBorder="1" applyAlignment="1" applyProtection="1">
      <alignment horizontal="left" vertical="center"/>
      <protection locked="0"/>
    </xf>
    <xf numFmtId="0" fontId="0" fillId="0" borderId="9" xfId="0" applyFont="1" applyBorder="1" applyAlignment="1" applyProtection="1">
      <alignment horizontal="left" vertical="center"/>
      <protection/>
    </xf>
    <xf numFmtId="0" fontId="0" fillId="0" borderId="10" xfId="0" applyFont="1" applyBorder="1" applyAlignment="1" applyProtection="1">
      <alignment horizontal="left" vertical="center"/>
      <protection/>
    </xf>
    <xf numFmtId="0" fontId="0" fillId="0" borderId="11" xfId="0" applyFont="1" applyBorder="1" applyAlignment="1" applyProtection="1">
      <alignment horizontal="left" vertical="center"/>
      <protection/>
    </xf>
    <xf numFmtId="0" fontId="0" fillId="0" borderId="9"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15" fillId="0" borderId="0" xfId="0" applyFont="1" applyAlignment="1">
      <alignment/>
    </xf>
    <xf numFmtId="0" fontId="5" fillId="0" borderId="0" xfId="0" applyFont="1" applyAlignment="1">
      <alignment/>
    </xf>
    <xf numFmtId="0" fontId="3" fillId="0" borderId="0" xfId="0" applyFont="1" applyAlignment="1" applyProtection="1">
      <alignment horizontal="right"/>
      <protection hidden="1"/>
    </xf>
    <xf numFmtId="0" fontId="4" fillId="0" borderId="0" xfId="0" applyFont="1" applyAlignment="1" applyProtection="1">
      <alignment horizontal="left" vertical="top" wrapText="1"/>
      <protection hidden="1"/>
    </xf>
    <xf numFmtId="165" fontId="0" fillId="8" borderId="0" xfId="20" applyNumberFormat="1" applyFont="1" applyFill="1" applyBorder="1" applyAlignment="1" applyProtection="1">
      <alignment horizontal="left"/>
      <protection hidden="1"/>
    </xf>
    <xf numFmtId="165" fontId="0" fillId="8" borderId="0" xfId="20" applyNumberFormat="1" applyFont="1" applyFill="1" applyBorder="1" applyAlignment="1" applyProtection="1">
      <alignment horizontal="center"/>
      <protection hidden="1"/>
    </xf>
    <xf numFmtId="3" fontId="0" fillId="0" borderId="0" xfId="0" applyNumberFormat="1" applyFont="1" applyFill="1" applyBorder="1" applyAlignment="1" applyProtection="1" quotePrefix="1">
      <alignment horizontal="left" vertical="top" wrapText="1"/>
      <protection hidden="1"/>
    </xf>
    <xf numFmtId="3" fontId="0" fillId="0" borderId="0" xfId="0" applyNumberFormat="1" applyFont="1" applyFill="1" applyBorder="1" applyAlignment="1" applyProtection="1">
      <alignment horizontal="left" vertical="top" wrapText="1"/>
      <protection hidden="1"/>
    </xf>
    <xf numFmtId="0" fontId="10" fillId="0" borderId="0" xfId="0" applyFont="1" applyAlignment="1" applyProtection="1">
      <alignment horizontal="left"/>
      <protection hidden="1"/>
    </xf>
    <xf numFmtId="0" fontId="6" fillId="9" borderId="0" xfId="0" applyFont="1" applyFill="1" applyAlignment="1">
      <alignment horizontal="center"/>
    </xf>
    <xf numFmtId="0" fontId="6" fillId="10" borderId="0" xfId="0" applyFont="1" applyFill="1" applyAlignment="1">
      <alignment horizontal="center"/>
    </xf>
    <xf numFmtId="0" fontId="6" fillId="11" borderId="0" xfId="0" applyFont="1" applyFill="1" applyAlignment="1">
      <alignment horizontal="center"/>
    </xf>
    <xf numFmtId="0" fontId="6" fillId="6" borderId="0" xfId="0" applyFont="1" applyFill="1" applyAlignment="1">
      <alignment horizontal="center"/>
    </xf>
    <xf numFmtId="0" fontId="6" fillId="0" borderId="0" xfId="0" applyFont="1" applyAlignment="1">
      <alignment horizontal="left" vertical="top" wrapText="1"/>
    </xf>
    <xf numFmtId="166" fontId="6" fillId="0" borderId="0" xfId="0" applyNumberFormat="1" applyFont="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Komma" xfId="20"/>
    <cellStyle name="Prozent" xfId="21"/>
    <cellStyle name="Komma 2" xfId="22"/>
  </cellStyles>
  <dxfs count="6">
    <dxf>
      <font>
        <color theme="1"/>
      </font>
      <border>
        <bottom style="thin"/>
        <vertical/>
        <horizontal/>
      </border>
    </dxf>
    <dxf>
      <font>
        <color theme="1"/>
      </font>
      <border>
        <bottom style="thin"/>
        <vertical/>
        <horizontal/>
      </border>
    </dxf>
    <dxf>
      <font>
        <color theme="1"/>
      </font>
      <border>
        <bottom style="thin"/>
        <vertical/>
        <horizontal/>
      </border>
    </dxf>
    <dxf>
      <fill>
        <patternFill>
          <bgColor theme="0" tint="-0.149959996342659"/>
        </patternFill>
      </fill>
      <border/>
    </dxf>
    <dxf>
      <font>
        <color theme="1"/>
      </font>
      <border>
        <bottom style="thin"/>
        <vertical/>
        <horizontal/>
      </border>
    </dxf>
    <dxf>
      <fill>
        <patternFill>
          <bgColor theme="0" tint="-0.149959996342659"/>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fmlaLink="$O$50" lockText="1"/>
</file>

<file path=xl/ctrlProps/ctrlProp2.xml><?xml version="1.0" encoding="utf-8"?>
<formControlPr xmlns="http://schemas.microsoft.com/office/spreadsheetml/2009/9/main" objectType="Radio" checked="Checked" firstButton="1" fmlaLink="$F$50"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9524</xdr:colOff>
          <xdr:row>49</xdr:row>
          <xdr:rowOff>9526</xdr:rowOff>
        </xdr:from>
        <xdr:to>
          <xdr:col>4</xdr:col>
          <xdr:colOff>194174</xdr:colOff>
          <xdr:row>55</xdr:row>
          <xdr:rowOff>153525</xdr:rowOff>
        </xdr:to>
        <xdr:grpSp>
          <xdr:nvGrpSpPr>
            <xdr:cNvPr id="3" name="Gruppieren 2">
              <a:extLst xmlns:a="http://schemas.openxmlformats.org/drawingml/2006/main">
                <a:ext uri="{FF2B5EF4-FFF2-40B4-BE49-F238E27FC236}">
                  <a16:creationId xmlns:a16="http://schemas.microsoft.com/office/drawing/2014/main" id="{00000000-0008-0000-0000-000003000000}"/>
                </a:ext>
              </a:extLst>
            </xdr:cNvPr>
            <xdr:cNvGrpSpPr/>
          </xdr:nvGrpSpPr>
          <xdr:grpSpPr>
            <a:xfrm xmlns:a="http://schemas.openxmlformats.org/drawingml/2006/main">
              <a:off x="9524" y="12220576"/>
              <a:ext cx="1299075" cy="1115549"/>
              <a:chOff x="180974" y="12706358"/>
              <a:chExt cx="1080000" cy="1115497"/>
            </a:xfrm>
          </xdr:grpSpPr>
          <xdr:sp macro="" textlink="">
            <xdr:nvSpPr>
              <xdr:cNvPr id="1030" name="Option Button 6" hidden="1">
                <a:extLst xmlns:a="http://schemas.openxmlformats.org/drawingml/2006/main">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xmlns:a="http://schemas.openxmlformats.org/drawingml/2006/main">
                <a:off x="180974" y="12706358"/>
                <a:ext cx="1080000" cy="1439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de-CH" sz="800" b="0" i="0" u="none" strike="noStrike" baseline="0">
                    <a:solidFill>
                      <a:srgbClr val="000000"/>
                    </a:solidFill>
                    <a:latin typeface="Tahoma"/>
                    <a:ea typeface="Tahoma"/>
                    <a:cs typeface="Tahoma"/>
                  </a:rPr>
                  <a:t>Monatliche Rate</a:t>
                </a:r>
              </a:p>
            </xdr:txBody>
          </xdr:sp>
          <xdr:sp macro="" textlink="">
            <xdr:nvSpPr>
              <xdr:cNvPr id="1031" name="Option Button 7" hidden="1">
                <a:extLst xmlns:a="http://schemas.openxmlformats.org/drawingml/2006/main">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xmlns:a="http://schemas.openxmlformats.org/drawingml/2006/main">
                <a:off x="180974" y="13030201"/>
                <a:ext cx="1080000" cy="144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de-CH" sz="800" b="0" i="0" u="none" strike="noStrike" baseline="0">
                    <a:solidFill>
                      <a:srgbClr val="000000"/>
                    </a:solidFill>
                    <a:latin typeface="Tahoma"/>
                    <a:ea typeface="Tahoma"/>
                    <a:cs typeface="Tahoma"/>
                  </a:rPr>
                  <a:t>Quartals Rate</a:t>
                </a:r>
              </a:p>
            </xdr:txBody>
          </xdr:sp>
          <xdr:sp macro="" textlink="">
            <xdr:nvSpPr>
              <xdr:cNvPr id="1032" name="Option Button 8" hidden="1">
                <a:extLst xmlns:a="http://schemas.openxmlformats.org/drawingml/2006/main">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xmlns:a="http://schemas.openxmlformats.org/drawingml/2006/main">
                <a:off x="180974" y="13354051"/>
                <a:ext cx="1080000" cy="144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de-CH" sz="800" b="0" i="0" u="none" strike="noStrike" baseline="0">
                    <a:solidFill>
                      <a:srgbClr val="000000"/>
                    </a:solidFill>
                    <a:latin typeface="Tahoma"/>
                    <a:ea typeface="Tahoma"/>
                    <a:cs typeface="Tahoma"/>
                  </a:rPr>
                  <a:t>Semesterrate</a:t>
                </a:r>
              </a:p>
            </xdr:txBody>
          </xdr:sp>
          <xdr:sp macro="" textlink="">
            <xdr:nvSpPr>
              <xdr:cNvPr id="1033" name="Option Button 9" hidden="1">
                <a:extLst xmlns:a="http://schemas.openxmlformats.org/drawingml/2006/main">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xmlns:a="http://schemas.openxmlformats.org/drawingml/2006/main">
                <a:off x="180974" y="13677856"/>
                <a:ext cx="1080000" cy="1439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de-CH" sz="800" b="0" i="0" u="none" strike="noStrike" baseline="0">
                    <a:solidFill>
                      <a:srgbClr val="000000"/>
                    </a:solidFill>
                    <a:latin typeface="Tahoma"/>
                    <a:ea typeface="Tahoma"/>
                    <a:cs typeface="Tahoma"/>
                  </a:rPr>
                  <a:t>Jährliche Rate</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0</xdr:row>
      <xdr:rowOff>57150</xdr:rowOff>
    </xdr:from>
    <xdr:to>
      <xdr:col>13</xdr:col>
      <xdr:colOff>666750</xdr:colOff>
      <xdr:row>2</xdr:row>
      <xdr:rowOff>57150</xdr:rowOff>
    </xdr:to>
    <xdr:pic>
      <xdr:nvPicPr>
        <xdr:cNvPr id="2" name="Bild 1" descr="Macintosh HD:Sihlau:Admin_WG:Sihlau CI:logo_sihlau.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857750" y="57150"/>
          <a:ext cx="3638550" cy="3238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0</xdr:row>
      <xdr:rowOff>47625</xdr:rowOff>
    </xdr:from>
    <xdr:to>
      <xdr:col>5</xdr:col>
      <xdr:colOff>1047750</xdr:colOff>
      <xdr:row>2</xdr:row>
      <xdr:rowOff>47625</xdr:rowOff>
    </xdr:to>
    <xdr:pic>
      <xdr:nvPicPr>
        <xdr:cNvPr id="2" name="Bild 1" descr="Macintosh HD:Sihlau:Admin_WG:Sihlau CI:logo_sihlau.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295650" y="47625"/>
          <a:ext cx="3638550" cy="3238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361950</xdr:colOff>
      <xdr:row>8</xdr:row>
      <xdr:rowOff>161925</xdr:rowOff>
    </xdr:from>
    <xdr:to>
      <xdr:col>18</xdr:col>
      <xdr:colOff>561975</xdr:colOff>
      <xdr:row>53</xdr:row>
      <xdr:rowOff>85725</xdr:rowOff>
    </xdr:to>
    <xdr:sp macro="" textlink="">
      <xdr:nvSpPr>
        <xdr:cNvPr id="2" name="TextBox 1"/>
        <xdr:cNvSpPr txBox="1"/>
      </xdr:nvSpPr>
      <xdr:spPr>
        <a:xfrm>
          <a:off x="8067675" y="1457325"/>
          <a:ext cx="6296025" cy="72104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CH" sz="1100"/>
            <a:t>Beim Beitragsrechner muss man die Sonderfälle</a:t>
          </a:r>
          <a:r>
            <a:rPr lang="de-CH" sz="1100" baseline="0"/>
            <a:t> abholen insbesondere wenn man 0 eingibt im einkommen (dann gehen wir von 180k+ aus)</a:t>
          </a:r>
        </a:p>
        <a:p>
          <a:r>
            <a:rPr lang="de-CH" sz="1100" baseline="0"/>
            <a:t>Ebenfalls muss man den sonderfall abholen, dass quereinsteiger mehr bezahlen als atelierschüler der 13. klasse wenn sie weniger als 100k verdienen mit einzelkind und 126k wenn sie mehrere kinder haben</a:t>
          </a:r>
          <a:endParaRPr lang="de-CH" sz="1100"/>
        </a:p>
        <a:p>
          <a:endParaRPr lang="de-CH" sz="1100"/>
        </a:p>
        <a:p>
          <a:r>
            <a:rPr lang="de-CH" sz="1100"/>
            <a:t>=IF(Beitragsmodell="keine Angaben";0;</a:t>
          </a:r>
        </a:p>
        <a:p>
          <a:endParaRPr lang="de-CH" sz="1100"/>
        </a:p>
        <a:p>
          <a:r>
            <a:rPr lang="de-CH" sz="1100"/>
            <a:t>IF(Beitragsmodell="Kiga";Tabelle!K67;</a:t>
          </a:r>
        </a:p>
        <a:p>
          <a:endParaRPr lang="de-CH" sz="1100"/>
        </a:p>
        <a:p>
          <a:r>
            <a:rPr lang="de-CH" sz="1100"/>
            <a:t>IF(AND(Beitragsmodell="QUER";COUNTA(W19:W24)&gt;1);Tabelle!W3;</a:t>
          </a:r>
        </a:p>
        <a:p>
          <a:endParaRPr lang="de-CH" sz="1100"/>
        </a:p>
        <a:p>
          <a:r>
            <a:rPr lang="de-CH" sz="1100"/>
            <a:t>IF(AND(Beitragsmodell="QUER";COUNTA(W19:W24)=1);Tabelle!V3;</a:t>
          </a:r>
        </a:p>
        <a:p>
          <a:endParaRPr lang="de-CH" sz="1100"/>
        </a:p>
        <a:p>
          <a:r>
            <a:rPr lang="de-CH" sz="1100"/>
            <a:t>IF(AND(Beitragsmodell="ASZ13";COUNTA(W19:W24)=1;OR(W36=0;W36&gt;180000));Tabelle!P64;</a:t>
          </a:r>
        </a:p>
        <a:p>
          <a:endParaRPr lang="de-CH" sz="1100"/>
        </a:p>
        <a:p>
          <a:r>
            <a:rPr lang="de-CH" sz="1100"/>
            <a:t>IF(AND(Beitragsmodell="ASZ13";COUNTA(W19:W24)&gt;1;OR(W36=0;W36&gt;180000));Tabelle!Q64;</a:t>
          </a:r>
        </a:p>
        <a:p>
          <a:endParaRPr lang="de-CH" sz="1100"/>
        </a:p>
        <a:p>
          <a:r>
            <a:rPr lang="de-CH" sz="1100"/>
            <a:t>IF(AND(Beitragsmodell="ASZ13";W36&lt;=180000;COUNTA(W19:W24)=1);VLOOKUP(W36;Tabelle!$O$3:$Q$63;2;1);</a:t>
          </a:r>
        </a:p>
        <a:p>
          <a:endParaRPr lang="de-CH" sz="1100"/>
        </a:p>
        <a:p>
          <a:r>
            <a:rPr lang="de-CH" sz="1100"/>
            <a:t>IF(AND(Beitragsmodell="ASZ13";W36&lt;=180000;COUNTA(W19:W24)&gt;1);VLOOKUP(W36;Tabelle!$O$3:$Q$63;3;1);</a:t>
          </a:r>
        </a:p>
        <a:p>
          <a:endParaRPr lang="de-CH" sz="1100"/>
        </a:p>
        <a:p>
          <a:r>
            <a:rPr lang="de-CH" sz="1100"/>
            <a:t>IF(AND(Beitragsmodell="QUER";W36&lt;=126000;COUNTA(W19:W24)&gt;1);Tabelle!V3;</a:t>
          </a:r>
        </a:p>
        <a:p>
          <a:endParaRPr lang="de-CH" sz="1100"/>
        </a:p>
        <a:p>
          <a:r>
            <a:rPr lang="de-CH" sz="1100"/>
            <a:t>IF(OR(W36=0;W36&gt;=180000);</a:t>
          </a:r>
        </a:p>
        <a:p>
          <a:endParaRPr lang="de-CH" sz="1100"/>
        </a:p>
        <a:p>
          <a:r>
            <a:rPr lang="de-CH" sz="1100"/>
            <a:t>    IF(COUNTA(W19:W24)&gt;2;Tabelle!K66;</a:t>
          </a:r>
        </a:p>
        <a:p>
          <a:endParaRPr lang="de-CH" sz="1100"/>
        </a:p>
        <a:p>
          <a:r>
            <a:rPr lang="de-CH" sz="1100"/>
            <a:t>    IF(COUNTA(W19:W24)=2;Tabelle!K65;</a:t>
          </a:r>
        </a:p>
        <a:p>
          <a:endParaRPr lang="de-CH" sz="1100"/>
        </a:p>
        <a:p>
          <a:r>
            <a:rPr lang="de-CH" sz="1100"/>
            <a:t>    IF(COUNTA(W19:W24)=1;Tabelle!K64;</a:t>
          </a:r>
        </a:p>
        <a:p>
          <a:endParaRPr lang="de-CH" sz="1100"/>
        </a:p>
        <a:p>
          <a:r>
            <a:rPr lang="de-CH" sz="1100"/>
            <a:t>)));</a:t>
          </a:r>
        </a:p>
        <a:p>
          <a:endParaRPr lang="de-CH" sz="1100"/>
        </a:p>
        <a:p>
          <a:r>
            <a:rPr lang="de-CH" sz="1100"/>
            <a:t>IF(AND(Beitragsmodell="ASZ10";W36&lt;78000);Tabelle!AB3;</a:t>
          </a:r>
        </a:p>
        <a:p>
          <a:endParaRPr lang="de-CH" sz="1100"/>
        </a:p>
        <a:p>
          <a:r>
            <a:rPr lang="de-CH" sz="1100"/>
            <a:t>IF(W36&lt;=70000;Tabelle!K3;</a:t>
          </a:r>
        </a:p>
        <a:p>
          <a:endParaRPr lang="de-CH" sz="1100"/>
        </a:p>
        <a:p>
          <a:r>
            <a:rPr lang="de-CH" sz="1100"/>
            <a:t>VLOOKUP(W36;Tabelle!$A$3:$K$62;10)*W36</a:t>
          </a:r>
        </a:p>
        <a:p>
          <a:endParaRPr lang="de-CH" sz="1100"/>
        </a:p>
        <a:p>
          <a:r>
            <a:rPr lang="de-CH" sz="1100"/>
            <a:t>))))))))))))</a:t>
          </a:r>
        </a:p>
      </xdr:txBody>
    </xdr:sp>
    <xdr:clientData/>
  </xdr:twoCellAnchor>
  <xdr:oneCellAnchor>
    <xdr:from>
      <xdr:col>16</xdr:col>
      <xdr:colOff>428625</xdr:colOff>
      <xdr:row>13</xdr:row>
      <xdr:rowOff>0</xdr:rowOff>
    </xdr:from>
    <xdr:ext cx="3400425" cy="3400425"/>
    <xdr:sp macro="" textlink="">
      <xdr:nvSpPr>
        <xdr:cNvPr id="3" name="TextBox 2"/>
        <xdr:cNvSpPr txBox="1"/>
      </xdr:nvSpPr>
      <xdr:spPr>
        <a:xfrm>
          <a:off x="12706350" y="2105025"/>
          <a:ext cx="3400425" cy="3400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endParaRPr lang="en-GB" sz="1100"/>
        </a:p>
      </xdr:txBody>
    </xdr:sp>
    <xdr:clientData/>
  </xdr:oneCellAnchor>
  <xdr:twoCellAnchor>
    <xdr:from>
      <xdr:col>2</xdr:col>
      <xdr:colOff>457200</xdr:colOff>
      <xdr:row>8</xdr:row>
      <xdr:rowOff>123825</xdr:rowOff>
    </xdr:from>
    <xdr:to>
      <xdr:col>9</xdr:col>
      <xdr:colOff>619125</xdr:colOff>
      <xdr:row>58</xdr:row>
      <xdr:rowOff>152400</xdr:rowOff>
    </xdr:to>
    <xdr:sp macro="" textlink="">
      <xdr:nvSpPr>
        <xdr:cNvPr id="2049" name="Text Box 1"/>
        <xdr:cNvSpPr txBox="1">
          <a:spLocks noChangeArrowheads="1"/>
        </xdr:cNvSpPr>
      </xdr:nvSpPr>
      <xdr:spPr bwMode="auto">
        <a:xfrm>
          <a:off x="1981200" y="1419225"/>
          <a:ext cx="5581650" cy="8124825"/>
        </a:xfrm>
        <a:prstGeom prst="rect">
          <a:avLst/>
        </a:prstGeom>
        <a:solidFill>
          <a:srgbClr val="FFFFFF"/>
        </a:solidFill>
        <a:ln w="9525">
          <a:solidFill>
            <a:srgbClr val="000000"/>
          </a:solidFill>
          <a:miter lim="800000"/>
          <a:headEnd type="none"/>
          <a:tailEnd type="none"/>
        </a:ln>
      </xdr:spPr>
      <xdr:txBody>
        <a:bodyPr vertOverflow="clip" wrap="square" lIns="27432" tIns="18288" rIns="0" bIns="0" anchor="t" upright="1"/>
        <a:lstStyle/>
        <a:p>
          <a:r>
            <a:rPr lang="de-CH" sz="1100">
              <a:effectLst/>
              <a:latin typeface="+mn-lt"/>
              <a:ea typeface="+mn-ea"/>
              <a:cs typeface="+mn-cs"/>
            </a:rPr>
            <a:t>Sihlau Berechnung (ab Schuljahr 20/21), by Valentin</a:t>
          </a:r>
        </a:p>
        <a:p>
          <a:r>
            <a:rPr lang="de-CH" sz="1100">
              <a:effectLst/>
              <a:latin typeface="+mn-lt"/>
              <a:ea typeface="+mn-ea"/>
              <a:cs typeface="+mn-cs"/>
            </a:rPr>
            <a:t>==========================================</a:t>
          </a:r>
        </a:p>
        <a:p>
          <a:endParaRPr lang="de-CH" sz="1100">
            <a:effectLst/>
            <a:latin typeface="+mn-lt"/>
            <a:ea typeface="+mn-ea"/>
            <a:cs typeface="+mn-cs"/>
          </a:endParaRPr>
        </a:p>
        <a:p>
          <a:r>
            <a:rPr lang="de-CH" sz="1100">
              <a:effectLst/>
              <a:latin typeface="+mn-lt"/>
              <a:ea typeface="+mn-ea"/>
              <a:cs typeface="+mn-cs"/>
            </a:rPr>
            <a:t>Aufgrund der Sonderfälle, zuerst festlegen ob ein Fix Betrag berechnet wird</a:t>
          </a:r>
          <a:br>
            <a:rPr lang="de-CH" sz="1100">
              <a:effectLst/>
              <a:latin typeface="+mn-lt"/>
              <a:ea typeface="+mn-ea"/>
              <a:cs typeface="+mn-cs"/>
            </a:rPr>
          </a:br>
          <a:endParaRPr lang="de-CH" sz="1100">
            <a:effectLst/>
            <a:latin typeface="+mn-lt"/>
            <a:ea typeface="+mn-ea"/>
            <a:cs typeface="+mn-cs"/>
          </a:endParaRPr>
        </a:p>
        <a:p>
          <a:r>
            <a:rPr lang="de-CH" sz="1100">
              <a:effectLst/>
              <a:latin typeface="+mn-lt"/>
              <a:ea typeface="+mn-ea"/>
              <a:cs typeface="+mn-cs"/>
            </a:rPr>
            <a:t>Danach festlegen welche Tabelle genutzt werden soll für VLOOKUP</a:t>
          </a:r>
        </a:p>
        <a:p>
          <a:r>
            <a:rPr lang="de-CH" sz="1100">
              <a:effectLst/>
              <a:latin typeface="+mn-lt"/>
              <a:ea typeface="+mn-ea"/>
              <a:cs typeface="+mn-cs"/>
            </a:rPr>
            <a:t>Mindestbeiträge der Reihe nach festlegen (zuoberst die teuersten Tabellen/Beträge)</a:t>
          </a:r>
          <a:br>
            <a:rPr lang="de-CH" sz="1100">
              <a:effectLst/>
              <a:latin typeface="+mn-lt"/>
              <a:ea typeface="+mn-ea"/>
              <a:cs typeface="+mn-cs"/>
            </a:rPr>
          </a:br>
          <a:endParaRPr lang="de-CH" sz="1100">
            <a:effectLst/>
            <a:latin typeface="+mn-lt"/>
            <a:ea typeface="+mn-ea"/>
            <a:cs typeface="+mn-cs"/>
          </a:endParaRPr>
        </a:p>
        <a:p>
          <a:r>
            <a:rPr lang="de-CH" sz="1100">
              <a:effectLst/>
              <a:latin typeface="+mn-lt"/>
              <a:ea typeface="+mn-ea"/>
              <a:cs typeface="+mn-cs"/>
            </a:rPr>
            <a:t>1. Nur 1. Kind im Kiga</a:t>
          </a:r>
        </a:p>
        <a:p>
          <a:r>
            <a:rPr lang="de-CH" sz="1100">
              <a:effectLst/>
              <a:latin typeface="+mn-lt"/>
              <a:ea typeface="+mn-ea"/>
              <a:cs typeface="+mn-cs"/>
            </a:rPr>
            <a:t>2. Quereinsteiger &amp; Einkommen &lt; 102k</a:t>
          </a:r>
        </a:p>
        <a:p>
          <a:r>
            <a:rPr lang="de-CH" sz="1100">
              <a:effectLst/>
              <a:latin typeface="+mn-lt"/>
              <a:ea typeface="+mn-ea"/>
              <a:cs typeface="+mn-cs"/>
            </a:rPr>
            <a:t>    1. Einkind =&gt; Fix</a:t>
          </a:r>
        </a:p>
        <a:p>
          <a:r>
            <a:rPr lang="de-CH" sz="1100">
              <a:effectLst/>
              <a:latin typeface="+mn-lt"/>
              <a:ea typeface="+mn-ea"/>
              <a:cs typeface="+mn-cs"/>
            </a:rPr>
            <a:t>    2. Mehrkind =&gt; Fix</a:t>
          </a:r>
        </a:p>
        <a:p>
          <a:r>
            <a:rPr lang="de-CH" sz="1100">
              <a:effectLst/>
              <a:latin typeface="+mn-lt"/>
              <a:ea typeface="+mn-ea"/>
              <a:cs typeface="+mn-cs"/>
            </a:rPr>
            <a:t>3. Min. 1 Kind in ASZ13</a:t>
          </a:r>
        </a:p>
        <a:p>
          <a:r>
            <a:rPr lang="de-CH" sz="1100">
              <a:effectLst/>
              <a:latin typeface="+mn-lt"/>
              <a:ea typeface="+mn-ea"/>
              <a:cs typeface="+mn-cs"/>
            </a:rPr>
            <a:t>    1. Einkommen &gt; 180k</a:t>
          </a:r>
        </a:p>
        <a:p>
          <a:r>
            <a:rPr lang="de-CH" sz="1100">
              <a:effectLst/>
              <a:latin typeface="+mn-lt"/>
              <a:ea typeface="+mn-ea"/>
              <a:cs typeface="+mn-cs"/>
            </a:rPr>
            <a:t>        1. Einkind =&gt; Fix</a:t>
          </a:r>
        </a:p>
        <a:p>
          <a:r>
            <a:rPr lang="de-CH" sz="1100">
              <a:effectLst/>
              <a:latin typeface="+mn-lt"/>
              <a:ea typeface="+mn-ea"/>
              <a:cs typeface="+mn-cs"/>
            </a:rPr>
            <a:t>        2. Mehrkind =&gt; Fix</a:t>
          </a:r>
        </a:p>
        <a:p>
          <a:r>
            <a:rPr lang="de-CH" sz="1100">
              <a:effectLst/>
              <a:latin typeface="+mn-lt"/>
              <a:ea typeface="+mn-ea"/>
              <a:cs typeface="+mn-cs"/>
            </a:rPr>
            <a:t>    2. Einkommen &lt;=180k </a:t>
          </a:r>
        </a:p>
        <a:p>
          <a:r>
            <a:rPr lang="de-CH" sz="1100">
              <a:effectLst/>
              <a:latin typeface="+mn-lt"/>
              <a:ea typeface="+mn-ea"/>
              <a:cs typeface="+mn-cs"/>
            </a:rPr>
            <a:t>        1. Einkind =&gt; Tabelle ASZ13</a:t>
          </a:r>
        </a:p>
        <a:p>
          <a:r>
            <a:rPr lang="de-CH" sz="1100">
              <a:effectLst/>
              <a:latin typeface="+mn-lt"/>
              <a:ea typeface="+mn-ea"/>
              <a:cs typeface="+mn-cs"/>
            </a:rPr>
            <a:t>        2. Mehrkind =&gt; Tabelle ASZ13</a:t>
          </a:r>
        </a:p>
        <a:p>
          <a:r>
            <a:rPr lang="de-CH" sz="1100">
              <a:effectLst/>
              <a:latin typeface="+mn-lt"/>
              <a:ea typeface="+mn-ea"/>
              <a:cs typeface="+mn-cs"/>
            </a:rPr>
            <a:t>4. Quereinsteiger &amp; Einkommen &lt; 126k &amp; Mehrkinder =&gt; Fix QuerMultiple</a:t>
          </a:r>
        </a:p>
        <a:p>
          <a:r>
            <a:rPr lang="de-CH" sz="1100">
              <a:effectLst/>
              <a:latin typeface="+mn-lt"/>
              <a:ea typeface="+mn-ea"/>
              <a:cs typeface="+mn-cs"/>
            </a:rPr>
            <a:t>5. 2 Kinder im Kiga</a:t>
          </a:r>
        </a:p>
        <a:p>
          <a:r>
            <a:rPr lang="de-CH" sz="1100" baseline="0">
              <a:effectLst/>
              <a:latin typeface="+mn-lt"/>
              <a:ea typeface="+mn-ea"/>
              <a:cs typeface="+mn-cs"/>
            </a:rPr>
            <a:t>    =&gt; Fix 2x Kiga</a:t>
          </a:r>
          <a:endParaRPr lang="de-CH" sz="1100">
            <a:effectLst/>
            <a:latin typeface="+mn-lt"/>
            <a:ea typeface="+mn-ea"/>
            <a:cs typeface="+mn-cs"/>
          </a:endParaRPr>
        </a:p>
        <a:p>
          <a:r>
            <a:rPr lang="de-CH" sz="1100">
              <a:effectLst/>
              <a:latin typeface="+mn-lt"/>
              <a:ea typeface="+mn-ea"/>
              <a:cs typeface="+mn-cs"/>
            </a:rPr>
            <a:t>6. Einkommen &gt; 180k</a:t>
          </a:r>
        </a:p>
        <a:p>
          <a:r>
            <a:rPr lang="de-CH" sz="1100">
              <a:effectLst/>
              <a:latin typeface="+mn-lt"/>
              <a:ea typeface="+mn-ea"/>
              <a:cs typeface="+mn-cs"/>
            </a:rPr>
            <a:t>    1. Einkind =&gt; Fix</a:t>
          </a:r>
        </a:p>
        <a:p>
          <a:r>
            <a:rPr lang="de-CH" sz="1100">
              <a:effectLst/>
              <a:latin typeface="+mn-lt"/>
              <a:ea typeface="+mn-ea"/>
              <a:cs typeface="+mn-cs"/>
            </a:rPr>
            <a:t>    2. Zweikind =&gt; Fix</a:t>
          </a:r>
        </a:p>
        <a:p>
          <a:r>
            <a:rPr lang="de-CH" sz="1100">
              <a:effectLst/>
              <a:latin typeface="+mn-lt"/>
              <a:ea typeface="+mn-ea"/>
              <a:cs typeface="+mn-cs"/>
            </a:rPr>
            <a:t>    3. Drei+ Kinder =&gt; Fix</a:t>
          </a:r>
        </a:p>
        <a:p>
          <a:r>
            <a:rPr lang="de-CH" sz="1100">
              <a:effectLst/>
              <a:latin typeface="+mn-lt"/>
              <a:ea typeface="+mn-ea"/>
              <a:cs typeface="+mn-cs"/>
            </a:rPr>
            <a:t>7. Min. 1 Kind in ASZ10 &amp; Einkommen &lt; 78k =&gt; Fix ASZ10</a:t>
          </a:r>
        </a:p>
        <a:p>
          <a:r>
            <a:rPr lang="de-CH" sz="1100">
              <a:effectLst/>
              <a:latin typeface="+mn-lt"/>
              <a:ea typeface="+mn-ea"/>
              <a:cs typeface="+mn-cs"/>
            </a:rPr>
            <a:t>8. Standard =&gt; Tabelle</a:t>
          </a:r>
        </a:p>
        <a:p>
          <a:br>
            <a:rPr lang="de-CH" sz="1100">
              <a:effectLst/>
              <a:latin typeface="+mn-lt"/>
              <a:ea typeface="+mn-ea"/>
              <a:cs typeface="+mn-cs"/>
            </a:rPr>
          </a:br>
          <a:br>
            <a:rPr lang="de-CH" sz="1100">
              <a:effectLst/>
              <a:latin typeface="+mn-lt"/>
              <a:ea typeface="+mn-ea"/>
              <a:cs typeface="+mn-cs"/>
            </a:rPr>
          </a:br>
          <a:r>
            <a:rPr lang="de-CH" sz="1100">
              <a:effectLst/>
              <a:latin typeface="+mn-lt"/>
              <a:ea typeface="+mn-ea"/>
              <a:cs typeface="+mn-cs"/>
            </a:rPr>
            <a:t>Diese Formel bildet das ab</a:t>
          </a:r>
          <a:r>
            <a:rPr lang="de-CH" sz="1100" baseline="0">
              <a:effectLst/>
              <a:latin typeface="+mn-lt"/>
              <a:ea typeface="+mn-ea"/>
              <a:cs typeface="+mn-cs"/>
            </a:rPr>
            <a:t> in AC39 (wird als Beitragsmodell gespeichert)</a:t>
          </a:r>
          <a:endParaRPr lang="de-CH" sz="1100">
            <a:effectLst/>
            <a:latin typeface="+mn-lt"/>
            <a:ea typeface="+mn-ea"/>
            <a:cs typeface="+mn-cs"/>
          </a:endParaRPr>
        </a:p>
        <a:p>
          <a:endParaRPr lang="de-CH" sz="1100">
            <a:effectLst/>
            <a:latin typeface="+mn-lt"/>
            <a:ea typeface="+mn-ea"/>
            <a:cs typeface="+mn-cs"/>
          </a:endParaRPr>
        </a:p>
        <a:p>
          <a:r>
            <a:rPr lang="de-CH" sz="1100">
              <a:effectLst/>
              <a:latin typeface="+mn-lt"/>
              <a:ea typeface="+mn-ea"/>
              <a:cs typeface="+mn-cs"/>
            </a:rPr>
            <a:t>=IF(COUNTA(W19:W24)=0;"keine Angaben";</a:t>
          </a:r>
        </a:p>
        <a:p>
          <a:r>
            <a:rPr lang="de-CH" sz="1100">
              <a:effectLst/>
              <a:latin typeface="+mn-lt"/>
              <a:ea typeface="+mn-ea"/>
              <a:cs typeface="+mn-cs"/>
            </a:rPr>
            <a:t>IF(AND(COUNTIF(W19:W24;"Kiga"); COUNTA(W19:W24)&lt;2);"Kiga";</a:t>
          </a:r>
        </a:p>
        <a:p>
          <a:r>
            <a:rPr lang="de-CH" sz="1100">
              <a:effectLst/>
              <a:latin typeface="+mn-lt"/>
              <a:ea typeface="+mn-ea"/>
              <a:cs typeface="+mn-cs"/>
            </a:rPr>
            <a:t>IF(AND(W15="ja";W36&gt;0;W36&lt;100000);"QUER";</a:t>
          </a:r>
        </a:p>
        <a:p>
          <a:r>
            <a:rPr lang="de-CH" sz="1100">
              <a:effectLst/>
              <a:latin typeface="+mn-lt"/>
              <a:ea typeface="+mn-ea"/>
              <a:cs typeface="+mn-cs"/>
            </a:rPr>
            <a:t>IF(COUNTIF(W19:W24;"13. Klasse")&gt;=1;"ASZ13";</a:t>
          </a:r>
        </a:p>
        <a:p>
          <a:r>
            <a:rPr lang="de-CH" sz="1100">
              <a:effectLst/>
              <a:latin typeface="+mn-lt"/>
              <a:ea typeface="+mn-ea"/>
              <a:cs typeface="+mn-cs"/>
            </a:rPr>
            <a:t>IF(AND(W15="ja";W36&lt;102000;COUNTIF(W19:W24;"13. Klasse")=0);"QUER";</a:t>
          </a:r>
        </a:p>
        <a:p>
          <a:r>
            <a:rPr lang="de-CH" sz="1100">
              <a:effectLst/>
              <a:latin typeface="+mn-lt"/>
              <a:ea typeface="+mn-ea"/>
              <a:cs typeface="+mn-cs"/>
            </a:rPr>
            <a:t>IF(COUNTIF(W19:W24;"10. Klasse");"ASZ10";IF(COUNTIF(W19:W24;"11. Klasse");"ASZ10"; IF(COUNTIF(W19:W24;"12. Klasse");"ASZ10";</a:t>
          </a:r>
        </a:p>
        <a:p>
          <a:r>
            <a:rPr lang="de-CH" sz="1100">
              <a:effectLst/>
              <a:latin typeface="+mn-lt"/>
              <a:ea typeface="+mn-ea"/>
              <a:cs typeface="+mn-cs"/>
            </a:rPr>
            <a:t>"Standard"))))))))</a:t>
          </a:r>
        </a:p>
        <a:p>
          <a:endParaRPr lang="de-CH" sz="1100">
            <a:effectLst/>
            <a:latin typeface="+mn-lt"/>
            <a:ea typeface="+mn-ea"/>
            <a:cs typeface="+mn-cs"/>
          </a:endParaRPr>
        </a:p>
        <a:p>
          <a:br>
            <a:rPr lang="de-CH" sz="1100">
              <a:effectLst/>
              <a:latin typeface="+mn-lt"/>
              <a:ea typeface="+mn-ea"/>
              <a:cs typeface="+mn-cs"/>
            </a:rPr>
          </a:br>
          <a:br>
            <a:rPr lang="de-CH" sz="1100">
              <a:effectLst/>
              <a:latin typeface="+mn-lt"/>
              <a:ea typeface="+mn-ea"/>
              <a:cs typeface="+mn-cs"/>
            </a:rPr>
          </a:br>
          <a:r>
            <a:rPr lang="de-CH" sz="1100">
              <a:effectLst/>
              <a:latin typeface="+mn-lt"/>
              <a:ea typeface="+mn-ea"/>
              <a:cs typeface="+mn-cs"/>
            </a:rPr>
            <a:t>Danach berechne ich</a:t>
          </a:r>
          <a:r>
            <a:rPr lang="de-CH" sz="1100" baseline="0">
              <a:effectLst/>
              <a:latin typeface="+mn-lt"/>
              <a:ea typeface="+mn-ea"/>
              <a:cs typeface="+mn-cs"/>
            </a:rPr>
            <a:t> in V39 den Betrag auf Basis des Modells </a:t>
          </a:r>
          <a:endParaRPr lang="de-CH" sz="1100">
            <a:effectLst/>
            <a:latin typeface="+mn-lt"/>
            <a:ea typeface="+mn-ea"/>
            <a:cs typeface="+mn-cs"/>
          </a:endParaRP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9" Type="http://schemas.openxmlformats.org/officeDocument/2006/relationships/ctrlProp" Target="../ctrlProps/ctrlProp5.xml" /><Relationship Id="rId6" Type="http://schemas.openxmlformats.org/officeDocument/2006/relationships/ctrlProp" Target="../ctrlProps/ctrlProp2.xml" /><Relationship Id="rId7" Type="http://schemas.openxmlformats.org/officeDocument/2006/relationships/ctrlProp" Target="../ctrlProps/ctrlProp3.xml" /><Relationship Id="rId5" Type="http://schemas.openxmlformats.org/officeDocument/2006/relationships/ctrlProp" Target="../ctrlProps/ctrlProp1.xml" /><Relationship Id="rId8" Type="http://schemas.openxmlformats.org/officeDocument/2006/relationships/ctrlProp" Target="../ctrlProps/ctrlProp4.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77"/>
  <sheetViews>
    <sheetView showGridLines="0" tabSelected="1" zoomScalePageLayoutView="110" workbookViewId="0" topLeftCell="A17">
      <selection activeCell="W20" sqref="W20:AA20"/>
    </sheetView>
  </sheetViews>
  <sheetFormatPr defaultColWidth="10.7109375" defaultRowHeight="12.75"/>
  <cols>
    <col min="1" max="3" width="3.00390625" style="1" customWidth="1"/>
    <col min="4" max="4" width="7.7109375" style="1" customWidth="1"/>
    <col min="5" max="5" width="4.140625" style="1" customWidth="1"/>
    <col min="6" max="7" width="3.00390625" style="1" customWidth="1"/>
    <col min="8" max="8" width="4.28125" style="1" customWidth="1"/>
    <col min="9" max="9" width="1.7109375" style="1" customWidth="1"/>
    <col min="10" max="13" width="3.00390625" style="1" customWidth="1"/>
    <col min="14" max="14" width="6.421875" style="1" customWidth="1"/>
    <col min="15" max="15" width="4.140625" style="1" customWidth="1"/>
    <col min="16" max="16" width="3.00390625" style="1" customWidth="1"/>
    <col min="17" max="17" width="2.7109375" style="1" customWidth="1"/>
    <col min="18" max="19" width="1.7109375" style="1" customWidth="1"/>
    <col min="20" max="20" width="6.140625" style="1" customWidth="1"/>
    <col min="21" max="24" width="3.00390625" style="1" customWidth="1"/>
    <col min="25" max="25" width="1.7109375" style="1" customWidth="1"/>
    <col min="26" max="26" width="2.421875" style="1" customWidth="1"/>
    <col min="27" max="27" width="5.421875" style="1" customWidth="1"/>
    <col min="28" max="29" width="2.28125" style="1" customWidth="1"/>
    <col min="30" max="34" width="3.00390625" style="1" customWidth="1"/>
    <col min="35" max="16384" width="10.7109375" style="1" customWidth="1"/>
  </cols>
  <sheetData>
    <row r="1" ht="23.25">
      <c r="A1" s="35" t="s">
        <v>13</v>
      </c>
    </row>
    <row r="2" spans="1:27" ht="21" customHeight="1">
      <c r="A2" s="36" t="s">
        <v>81</v>
      </c>
      <c r="G2" s="176" t="s">
        <v>88</v>
      </c>
      <c r="H2" s="176"/>
      <c r="I2" s="176"/>
      <c r="J2" s="176"/>
      <c r="L2" s="147" t="str">
        <f>"(1.8."&amp;LEFT(G2,4)&amp;" bis 31.7."&amp;RIGHT(G2,4)&amp;")"</f>
        <v>(1.8.2020 bis 31.7.2021)</v>
      </c>
      <c r="M2" s="147"/>
      <c r="N2" s="147"/>
      <c r="O2" s="147"/>
      <c r="P2" s="147"/>
      <c r="Q2" s="147"/>
      <c r="R2" s="147"/>
      <c r="S2" s="147"/>
      <c r="T2" s="147"/>
      <c r="U2" s="147"/>
      <c r="V2" s="147"/>
      <c r="W2" s="147"/>
      <c r="X2" s="147"/>
      <c r="Y2" s="147"/>
      <c r="Z2" s="147"/>
      <c r="AA2" s="147"/>
    </row>
    <row r="4" spans="1:27" ht="15.75">
      <c r="A4" s="187" t="s">
        <v>14</v>
      </c>
      <c r="B4" s="188"/>
      <c r="C4" s="188"/>
      <c r="D4" s="188"/>
      <c r="E4" s="174" t="s">
        <v>15</v>
      </c>
      <c r="F4" s="175"/>
      <c r="G4" s="175"/>
      <c r="H4" s="175"/>
      <c r="I4" s="175"/>
      <c r="J4" s="175"/>
      <c r="K4" s="175"/>
      <c r="L4" s="175"/>
      <c r="M4" s="175"/>
      <c r="N4" s="175"/>
      <c r="O4" s="175"/>
      <c r="Q4" s="174" t="s">
        <v>23</v>
      </c>
      <c r="R4" s="175"/>
      <c r="S4" s="175"/>
      <c r="T4" s="175"/>
      <c r="U4" s="175"/>
      <c r="V4" s="175"/>
      <c r="W4" s="175"/>
      <c r="X4" s="175"/>
      <c r="Y4" s="175"/>
      <c r="Z4" s="175"/>
      <c r="AA4" s="175"/>
    </row>
    <row r="5" spans="1:27" s="26" customFormat="1" ht="19.9" customHeight="1">
      <c r="A5" s="163" t="s">
        <v>16</v>
      </c>
      <c r="B5" s="163"/>
      <c r="C5" s="163"/>
      <c r="D5" s="163"/>
      <c r="E5" s="161"/>
      <c r="F5" s="162"/>
      <c r="G5" s="162"/>
      <c r="H5" s="162"/>
      <c r="I5" s="162"/>
      <c r="J5" s="162"/>
      <c r="K5" s="162"/>
      <c r="L5" s="162"/>
      <c r="M5" s="162"/>
      <c r="N5" s="162"/>
      <c r="O5" s="162"/>
      <c r="Q5" s="177"/>
      <c r="R5" s="178"/>
      <c r="S5" s="178"/>
      <c r="T5" s="178"/>
      <c r="U5" s="178"/>
      <c r="V5" s="178"/>
      <c r="W5" s="178"/>
      <c r="X5" s="178"/>
      <c r="Y5" s="178"/>
      <c r="Z5" s="178"/>
      <c r="AA5" s="178"/>
    </row>
    <row r="6" spans="1:27" s="26" customFormat="1" ht="19.9" customHeight="1">
      <c r="A6" s="163" t="s">
        <v>17</v>
      </c>
      <c r="B6" s="163"/>
      <c r="C6" s="163"/>
      <c r="D6" s="163"/>
      <c r="E6" s="161"/>
      <c r="F6" s="162"/>
      <c r="G6" s="162"/>
      <c r="H6" s="162"/>
      <c r="I6" s="162"/>
      <c r="J6" s="162"/>
      <c r="K6" s="162"/>
      <c r="L6" s="162"/>
      <c r="M6" s="162"/>
      <c r="N6" s="162"/>
      <c r="O6" s="162"/>
      <c r="Q6" s="161"/>
      <c r="R6" s="162"/>
      <c r="S6" s="162"/>
      <c r="T6" s="162"/>
      <c r="U6" s="162"/>
      <c r="V6" s="162"/>
      <c r="W6" s="162"/>
      <c r="X6" s="162"/>
      <c r="Y6" s="162"/>
      <c r="Z6" s="162"/>
      <c r="AA6" s="162"/>
    </row>
    <row r="7" spans="1:27" s="26" customFormat="1" ht="19.9" customHeight="1">
      <c r="A7" s="173" t="s">
        <v>18</v>
      </c>
      <c r="B7" s="173"/>
      <c r="C7" s="173"/>
      <c r="D7" s="173"/>
      <c r="E7" s="161"/>
      <c r="F7" s="162"/>
      <c r="G7" s="162"/>
      <c r="H7" s="162"/>
      <c r="I7" s="162"/>
      <c r="J7" s="162"/>
      <c r="K7" s="162"/>
      <c r="L7" s="162"/>
      <c r="M7" s="162"/>
      <c r="N7" s="162"/>
      <c r="O7" s="162"/>
      <c r="Q7" s="179"/>
      <c r="R7" s="180"/>
      <c r="S7" s="180"/>
      <c r="T7" s="180"/>
      <c r="U7" s="180"/>
      <c r="V7" s="180"/>
      <c r="W7" s="180"/>
      <c r="X7" s="180"/>
      <c r="Y7" s="180"/>
      <c r="Z7" s="180"/>
      <c r="AA7" s="180"/>
    </row>
    <row r="8" spans="1:27" s="26" customFormat="1" ht="19.9" customHeight="1">
      <c r="A8" s="173" t="s">
        <v>19</v>
      </c>
      <c r="B8" s="173"/>
      <c r="C8" s="173"/>
      <c r="D8" s="173"/>
      <c r="E8" s="161"/>
      <c r="F8" s="162"/>
      <c r="G8" s="162"/>
      <c r="H8" s="162"/>
      <c r="I8" s="162"/>
      <c r="J8" s="162"/>
      <c r="K8" s="162"/>
      <c r="L8" s="162"/>
      <c r="M8" s="162"/>
      <c r="N8" s="162"/>
      <c r="O8" s="162"/>
      <c r="Q8" s="161"/>
      <c r="R8" s="162"/>
      <c r="S8" s="162"/>
      <c r="T8" s="162"/>
      <c r="U8" s="162"/>
      <c r="V8" s="162"/>
      <c r="W8" s="162"/>
      <c r="X8" s="162"/>
      <c r="Y8" s="162"/>
      <c r="Z8" s="162"/>
      <c r="AA8" s="162"/>
    </row>
    <row r="9" spans="1:27" s="26" customFormat="1" ht="25.9" customHeight="1" hidden="1">
      <c r="A9" s="173" t="s">
        <v>20</v>
      </c>
      <c r="B9" s="173"/>
      <c r="C9" s="173"/>
      <c r="D9" s="173"/>
      <c r="E9" s="161"/>
      <c r="F9" s="162"/>
      <c r="G9" s="162"/>
      <c r="H9" s="162"/>
      <c r="I9" s="162"/>
      <c r="J9" s="162"/>
      <c r="K9" s="162"/>
      <c r="L9" s="162"/>
      <c r="M9" s="162"/>
      <c r="N9" s="162"/>
      <c r="O9" s="162"/>
      <c r="Q9" s="161"/>
      <c r="R9" s="162"/>
      <c r="S9" s="162"/>
      <c r="T9" s="162"/>
      <c r="U9" s="162"/>
      <c r="V9" s="162"/>
      <c r="W9" s="162"/>
      <c r="X9" s="162"/>
      <c r="Y9" s="162"/>
      <c r="Z9" s="162"/>
      <c r="AA9" s="162"/>
    </row>
    <row r="10" spans="1:27" s="26" customFormat="1" ht="25.9" customHeight="1" hidden="1">
      <c r="A10" s="173" t="s">
        <v>21</v>
      </c>
      <c r="B10" s="173"/>
      <c r="C10" s="173"/>
      <c r="D10" s="173"/>
      <c r="E10" s="161"/>
      <c r="F10" s="162"/>
      <c r="G10" s="162"/>
      <c r="H10" s="162"/>
      <c r="I10" s="162"/>
      <c r="J10" s="162"/>
      <c r="K10" s="162"/>
      <c r="L10" s="162"/>
      <c r="M10" s="162"/>
      <c r="N10" s="162"/>
      <c r="O10" s="162"/>
      <c r="Q10" s="161"/>
      <c r="R10" s="162"/>
      <c r="S10" s="162"/>
      <c r="T10" s="162"/>
      <c r="U10" s="162"/>
      <c r="V10" s="162"/>
      <c r="W10" s="162"/>
      <c r="X10" s="162"/>
      <c r="Y10" s="162"/>
      <c r="Z10" s="162"/>
      <c r="AA10" s="162"/>
    </row>
    <row r="11" spans="1:27" s="26" customFormat="1" ht="19.9" customHeight="1">
      <c r="A11" s="163" t="s">
        <v>22</v>
      </c>
      <c r="B11" s="163"/>
      <c r="C11" s="163"/>
      <c r="D11" s="163"/>
      <c r="E11" s="161"/>
      <c r="F11" s="162"/>
      <c r="G11" s="162"/>
      <c r="H11" s="162"/>
      <c r="I11" s="162"/>
      <c r="J11" s="162"/>
      <c r="K11" s="162"/>
      <c r="L11" s="162"/>
      <c r="M11" s="162"/>
      <c r="N11" s="162"/>
      <c r="O11" s="162"/>
      <c r="Q11" s="161"/>
      <c r="R11" s="162"/>
      <c r="S11" s="162"/>
      <c r="T11" s="162"/>
      <c r="U11" s="162"/>
      <c r="V11" s="162"/>
      <c r="W11" s="162"/>
      <c r="X11" s="162"/>
      <c r="Y11" s="162"/>
      <c r="Z11" s="162"/>
      <c r="AA11" s="162"/>
    </row>
    <row r="12" spans="1:27" s="26" customFormat="1" ht="19.5" customHeight="1">
      <c r="A12" s="163" t="s">
        <v>90</v>
      </c>
      <c r="B12" s="163"/>
      <c r="C12" s="163"/>
      <c r="D12" s="163"/>
      <c r="E12" s="161"/>
      <c r="F12" s="162"/>
      <c r="G12" s="162"/>
      <c r="H12" s="162"/>
      <c r="I12" s="162"/>
      <c r="J12" s="162"/>
      <c r="K12" s="162"/>
      <c r="L12" s="162"/>
      <c r="M12" s="162"/>
      <c r="N12" s="162"/>
      <c r="O12" s="162"/>
      <c r="Q12" s="161"/>
      <c r="R12" s="162"/>
      <c r="S12" s="162"/>
      <c r="T12" s="162"/>
      <c r="U12" s="162"/>
      <c r="V12" s="162"/>
      <c r="W12" s="162"/>
      <c r="X12" s="162"/>
      <c r="Y12" s="162"/>
      <c r="Z12" s="162"/>
      <c r="AA12" s="162"/>
    </row>
    <row r="13" spans="1:27" s="26" customFormat="1" ht="19.9" customHeight="1">
      <c r="A13" s="37"/>
      <c r="B13" s="37"/>
      <c r="C13" s="37"/>
      <c r="D13" s="37"/>
      <c r="E13" s="37"/>
      <c r="F13" s="37"/>
      <c r="G13" s="37"/>
      <c r="H13" s="37"/>
      <c r="I13" s="37"/>
      <c r="J13" s="37"/>
      <c r="K13" s="37"/>
      <c r="P13" s="38"/>
      <c r="W13" s="39"/>
      <c r="X13" s="39"/>
      <c r="Y13" s="39"/>
      <c r="Z13" s="39"/>
      <c r="AA13" s="39"/>
    </row>
    <row r="14" spans="1:27" s="26" customFormat="1" ht="25.9" customHeight="1">
      <c r="A14" s="181" t="s">
        <v>138</v>
      </c>
      <c r="B14" s="182"/>
      <c r="C14" s="182"/>
      <c r="D14" s="182"/>
      <c r="E14" s="182"/>
      <c r="F14" s="182"/>
      <c r="G14" s="182"/>
      <c r="H14" s="182"/>
      <c r="I14" s="182"/>
      <c r="J14" s="182"/>
      <c r="K14" s="182"/>
      <c r="L14" s="182"/>
      <c r="M14" s="182"/>
      <c r="N14" s="182"/>
      <c r="O14" s="182"/>
      <c r="P14" s="182"/>
      <c r="Q14" s="182"/>
      <c r="R14" s="182"/>
      <c r="S14" s="182"/>
      <c r="T14" s="182"/>
      <c r="U14" s="183"/>
      <c r="V14" s="40"/>
      <c r="W14" s="164"/>
      <c r="X14" s="165"/>
      <c r="Y14" s="165"/>
      <c r="Z14" s="165"/>
      <c r="AA14" s="166"/>
    </row>
    <row r="15" spans="1:27" s="26" customFormat="1" ht="25.9" customHeight="1">
      <c r="A15" s="184" t="s">
        <v>135</v>
      </c>
      <c r="B15" s="185"/>
      <c r="C15" s="185"/>
      <c r="D15" s="185"/>
      <c r="E15" s="185"/>
      <c r="F15" s="185"/>
      <c r="G15" s="185"/>
      <c r="H15" s="185"/>
      <c r="I15" s="185"/>
      <c r="J15" s="185"/>
      <c r="K15" s="185"/>
      <c r="L15" s="185"/>
      <c r="M15" s="185"/>
      <c r="N15" s="185"/>
      <c r="O15" s="185"/>
      <c r="P15" s="185"/>
      <c r="Q15" s="185"/>
      <c r="R15" s="185"/>
      <c r="S15" s="185"/>
      <c r="T15" s="185"/>
      <c r="U15" s="186"/>
      <c r="V15" s="41"/>
      <c r="W15" s="167"/>
      <c r="X15" s="168"/>
      <c r="Y15" s="168"/>
      <c r="Z15" s="168"/>
      <c r="AA15" s="169"/>
    </row>
    <row r="16" spans="1:27" s="26" customFormat="1" ht="19.9" customHeight="1">
      <c r="A16" s="37"/>
      <c r="B16" s="37"/>
      <c r="C16" s="37"/>
      <c r="D16" s="37"/>
      <c r="E16" s="37"/>
      <c r="F16" s="37"/>
      <c r="G16" s="37"/>
      <c r="H16" s="37"/>
      <c r="I16" s="37"/>
      <c r="J16" s="37"/>
      <c r="K16" s="37"/>
      <c r="P16" s="38"/>
      <c r="W16" s="39"/>
      <c r="X16" s="39"/>
      <c r="Y16" s="39"/>
      <c r="Z16" s="39"/>
      <c r="AA16" s="39"/>
    </row>
    <row r="17" spans="1:21" ht="15.75">
      <c r="A17" s="170" t="s">
        <v>24</v>
      </c>
      <c r="B17" s="171"/>
      <c r="C17" s="171"/>
      <c r="D17" s="171"/>
      <c r="E17" s="45"/>
      <c r="F17" s="45"/>
      <c r="G17" s="45"/>
      <c r="H17" s="45"/>
      <c r="I17" s="45"/>
      <c r="J17" s="45"/>
      <c r="K17" s="45"/>
      <c r="L17" s="45"/>
      <c r="M17" s="45"/>
      <c r="N17" s="45"/>
      <c r="O17" s="45"/>
      <c r="P17" s="45"/>
      <c r="Q17" s="45"/>
      <c r="R17" s="45"/>
      <c r="S17" s="45"/>
      <c r="T17" s="45"/>
      <c r="U17" s="45"/>
    </row>
    <row r="18" spans="1:27" ht="12.75">
      <c r="A18" s="157" t="s">
        <v>16</v>
      </c>
      <c r="B18" s="157"/>
      <c r="C18" s="157"/>
      <c r="D18" s="157"/>
      <c r="E18" s="157"/>
      <c r="F18" s="157"/>
      <c r="G18" s="157"/>
      <c r="H18" s="157"/>
      <c r="I18" s="45"/>
      <c r="J18" s="172" t="s">
        <v>17</v>
      </c>
      <c r="K18" s="172"/>
      <c r="L18" s="172"/>
      <c r="M18" s="172"/>
      <c r="N18" s="172"/>
      <c r="O18" s="172"/>
      <c r="P18" s="172"/>
      <c r="Q18" s="45"/>
      <c r="R18" s="45"/>
      <c r="S18" s="62" t="s">
        <v>25</v>
      </c>
      <c r="T18" s="45"/>
      <c r="U18" s="45"/>
      <c r="W18" s="43" t="str">
        <f>"Klasse "&amp;G2</f>
        <v>Klasse 2020/2021</v>
      </c>
      <c r="AA18" s="43"/>
    </row>
    <row r="19" spans="1:27" ht="19.9" customHeight="1">
      <c r="A19" s="152"/>
      <c r="B19" s="152"/>
      <c r="C19" s="152"/>
      <c r="D19" s="152"/>
      <c r="E19" s="152"/>
      <c r="F19" s="152"/>
      <c r="G19" s="152"/>
      <c r="H19" s="152"/>
      <c r="J19" s="160"/>
      <c r="K19" s="160"/>
      <c r="L19" s="160"/>
      <c r="M19" s="160"/>
      <c r="N19" s="160"/>
      <c r="O19" s="160"/>
      <c r="P19" s="160"/>
      <c r="Q19" s="160"/>
      <c r="S19" s="160"/>
      <c r="T19" s="160"/>
      <c r="U19" s="160"/>
      <c r="W19" s="160"/>
      <c r="X19" s="160"/>
      <c r="Y19" s="160"/>
      <c r="Z19" s="160"/>
      <c r="AA19" s="160"/>
    </row>
    <row r="20" spans="1:27" ht="19.9" customHeight="1">
      <c r="A20" s="152"/>
      <c r="B20" s="152"/>
      <c r="C20" s="152"/>
      <c r="D20" s="152"/>
      <c r="E20" s="152"/>
      <c r="F20" s="152"/>
      <c r="G20" s="152"/>
      <c r="H20" s="152"/>
      <c r="J20" s="160"/>
      <c r="K20" s="160"/>
      <c r="L20" s="160"/>
      <c r="M20" s="160"/>
      <c r="N20" s="160"/>
      <c r="O20" s="160"/>
      <c r="P20" s="160"/>
      <c r="Q20" s="160"/>
      <c r="S20" s="160"/>
      <c r="T20" s="160"/>
      <c r="U20" s="160"/>
      <c r="W20" s="160"/>
      <c r="X20" s="160"/>
      <c r="Y20" s="160"/>
      <c r="Z20" s="160"/>
      <c r="AA20" s="160"/>
    </row>
    <row r="21" spans="1:27" ht="19.9" customHeight="1">
      <c r="A21" s="152"/>
      <c r="B21" s="152"/>
      <c r="C21" s="152"/>
      <c r="D21" s="152"/>
      <c r="E21" s="152"/>
      <c r="F21" s="152"/>
      <c r="G21" s="152"/>
      <c r="H21" s="152"/>
      <c r="J21" s="160"/>
      <c r="K21" s="160"/>
      <c r="L21" s="160"/>
      <c r="M21" s="160"/>
      <c r="N21" s="160"/>
      <c r="O21" s="160"/>
      <c r="P21" s="160"/>
      <c r="Q21" s="160"/>
      <c r="S21" s="160"/>
      <c r="T21" s="160"/>
      <c r="U21" s="160"/>
      <c r="W21" s="160"/>
      <c r="X21" s="160"/>
      <c r="Y21" s="160"/>
      <c r="Z21" s="160"/>
      <c r="AA21" s="160"/>
    </row>
    <row r="22" spans="1:27" ht="19.9" customHeight="1">
      <c r="A22" s="152"/>
      <c r="B22" s="152"/>
      <c r="C22" s="152"/>
      <c r="D22" s="152"/>
      <c r="E22" s="152"/>
      <c r="F22" s="152"/>
      <c r="G22" s="152"/>
      <c r="H22" s="152"/>
      <c r="J22" s="160"/>
      <c r="K22" s="160"/>
      <c r="L22" s="160"/>
      <c r="M22" s="160"/>
      <c r="N22" s="160"/>
      <c r="O22" s="160"/>
      <c r="P22" s="160"/>
      <c r="Q22" s="160"/>
      <c r="S22" s="160"/>
      <c r="T22" s="160"/>
      <c r="U22" s="160"/>
      <c r="W22" s="160"/>
      <c r="X22" s="160"/>
      <c r="Y22" s="160"/>
      <c r="Z22" s="160"/>
      <c r="AA22" s="160"/>
    </row>
    <row r="23" spans="1:27" ht="19.9" customHeight="1">
      <c r="A23" s="152"/>
      <c r="B23" s="152"/>
      <c r="C23" s="152"/>
      <c r="D23" s="152"/>
      <c r="E23" s="152"/>
      <c r="F23" s="152"/>
      <c r="G23" s="152"/>
      <c r="H23" s="152"/>
      <c r="J23" s="160"/>
      <c r="K23" s="160"/>
      <c r="L23" s="160"/>
      <c r="M23" s="160"/>
      <c r="N23" s="160"/>
      <c r="O23" s="160"/>
      <c r="P23" s="160"/>
      <c r="Q23" s="160"/>
      <c r="S23" s="160"/>
      <c r="T23" s="160"/>
      <c r="U23" s="160"/>
      <c r="W23" s="160"/>
      <c r="X23" s="160"/>
      <c r="Y23" s="160"/>
      <c r="Z23" s="160"/>
      <c r="AA23" s="160"/>
    </row>
    <row r="24" spans="1:27" ht="19.9" customHeight="1">
      <c r="A24" s="152"/>
      <c r="B24" s="152"/>
      <c r="C24" s="152"/>
      <c r="D24" s="152"/>
      <c r="E24" s="152"/>
      <c r="F24" s="152"/>
      <c r="G24" s="152"/>
      <c r="H24" s="152"/>
      <c r="J24" s="160"/>
      <c r="K24" s="160"/>
      <c r="L24" s="160"/>
      <c r="M24" s="160"/>
      <c r="N24" s="160"/>
      <c r="O24" s="160"/>
      <c r="P24" s="160"/>
      <c r="Q24" s="160"/>
      <c r="S24" s="160"/>
      <c r="T24" s="160"/>
      <c r="U24" s="160"/>
      <c r="W24" s="160"/>
      <c r="X24" s="160"/>
      <c r="Y24" s="160"/>
      <c r="Z24" s="160"/>
      <c r="AA24" s="160"/>
    </row>
    <row r="25" spans="1:27" s="26" customFormat="1" ht="19.9" customHeight="1">
      <c r="A25" s="37"/>
      <c r="B25" s="37"/>
      <c r="C25" s="37"/>
      <c r="D25" s="37"/>
      <c r="E25" s="37"/>
      <c r="F25" s="37"/>
      <c r="G25" s="37"/>
      <c r="H25" s="37"/>
      <c r="I25" s="37"/>
      <c r="J25" s="37"/>
      <c r="K25" s="37"/>
      <c r="P25" s="38"/>
      <c r="W25" s="39"/>
      <c r="X25" s="39"/>
      <c r="Y25" s="39"/>
      <c r="Z25" s="39"/>
      <c r="AA25" s="39"/>
    </row>
    <row r="26" spans="1:27" ht="15.75">
      <c r="A26" s="63" t="s">
        <v>120</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row>
    <row r="27" spans="1:27" s="25" customFormat="1" ht="48.75" customHeight="1">
      <c r="A27" s="156" t="s">
        <v>145</v>
      </c>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row>
    <row r="28" spans="1:27" s="26" customFormat="1" ht="19.9" customHeight="1">
      <c r="A28" s="59"/>
      <c r="B28" s="59"/>
      <c r="C28" s="59"/>
      <c r="D28" s="59"/>
      <c r="E28" s="59"/>
      <c r="F28" s="59"/>
      <c r="G28" s="59"/>
      <c r="H28" s="59"/>
      <c r="I28" s="59"/>
      <c r="J28" s="59"/>
      <c r="K28" s="59"/>
      <c r="L28" s="60"/>
      <c r="M28" s="60"/>
      <c r="N28" s="60"/>
      <c r="O28" s="60"/>
      <c r="P28" s="61"/>
      <c r="Q28" s="60"/>
      <c r="R28" s="60"/>
      <c r="S28" s="60"/>
      <c r="T28" s="60"/>
      <c r="U28" s="60"/>
      <c r="V28" s="60"/>
      <c r="W28" s="39"/>
      <c r="X28" s="39"/>
      <c r="Y28" s="39"/>
      <c r="Z28" s="39"/>
      <c r="AA28" s="39"/>
    </row>
    <row r="29" spans="1:27" ht="12.75">
      <c r="A29" s="155"/>
      <c r="B29" s="155"/>
      <c r="C29" s="155"/>
      <c r="D29" s="155"/>
      <c r="E29" s="155"/>
      <c r="F29" s="155"/>
      <c r="G29" s="155"/>
      <c r="H29" s="155"/>
      <c r="I29" s="155"/>
      <c r="J29" s="58"/>
      <c r="K29" s="157" t="s">
        <v>41</v>
      </c>
      <c r="L29" s="157"/>
      <c r="M29" s="157"/>
      <c r="N29" s="157"/>
      <c r="O29" s="157"/>
      <c r="P29" s="45"/>
      <c r="Q29" s="157" t="s">
        <v>42</v>
      </c>
      <c r="R29" s="157"/>
      <c r="S29" s="157"/>
      <c r="T29" s="157"/>
      <c r="U29" s="157"/>
      <c r="V29" s="45"/>
      <c r="W29" s="157" t="s">
        <v>40</v>
      </c>
      <c r="X29" s="157"/>
      <c r="Y29" s="157"/>
      <c r="Z29" s="157"/>
      <c r="AA29" s="157"/>
    </row>
    <row r="30" spans="1:27" ht="25.9" customHeight="1">
      <c r="A30" s="158" t="s">
        <v>131</v>
      </c>
      <c r="B30" s="158"/>
      <c r="C30" s="158"/>
      <c r="D30" s="158"/>
      <c r="E30" s="158"/>
      <c r="F30" s="158"/>
      <c r="G30" s="158"/>
      <c r="H30" s="158"/>
      <c r="I30" s="158"/>
      <c r="K30" s="159"/>
      <c r="L30" s="159"/>
      <c r="M30" s="159"/>
      <c r="N30" s="159"/>
      <c r="O30" s="159"/>
      <c r="P30" s="44"/>
      <c r="Q30" s="159"/>
      <c r="R30" s="159"/>
      <c r="S30" s="159"/>
      <c r="T30" s="159"/>
      <c r="U30" s="159"/>
      <c r="V30" s="44"/>
      <c r="W30" s="154">
        <f aca="true" t="shared" si="0" ref="W30:W35">K30+Q30</f>
        <v>0</v>
      </c>
      <c r="X30" s="154"/>
      <c r="Y30" s="154"/>
      <c r="Z30" s="154"/>
      <c r="AA30" s="154"/>
    </row>
    <row r="31" spans="1:27" ht="25.9" customHeight="1">
      <c r="A31" s="153" t="s">
        <v>132</v>
      </c>
      <c r="B31" s="153"/>
      <c r="C31" s="153"/>
      <c r="D31" s="153"/>
      <c r="E31" s="153"/>
      <c r="F31" s="153"/>
      <c r="G31" s="153"/>
      <c r="H31" s="153"/>
      <c r="I31" s="153"/>
      <c r="K31" s="152"/>
      <c r="L31" s="152"/>
      <c r="M31" s="152"/>
      <c r="N31" s="152"/>
      <c r="O31" s="152"/>
      <c r="P31" s="44"/>
      <c r="Q31" s="152"/>
      <c r="R31" s="152"/>
      <c r="S31" s="152"/>
      <c r="T31" s="152"/>
      <c r="U31" s="152"/>
      <c r="V31" s="44"/>
      <c r="W31" s="154">
        <f t="shared" si="0"/>
        <v>0</v>
      </c>
      <c r="X31" s="154"/>
      <c r="Y31" s="154"/>
      <c r="Z31" s="154"/>
      <c r="AA31" s="154"/>
    </row>
    <row r="32" spans="1:27" ht="25.9" customHeight="1">
      <c r="A32" s="153" t="s">
        <v>125</v>
      </c>
      <c r="B32" s="153"/>
      <c r="C32" s="153"/>
      <c r="D32" s="153"/>
      <c r="E32" s="153"/>
      <c r="F32" s="153"/>
      <c r="G32" s="153"/>
      <c r="H32" s="153"/>
      <c r="I32" s="153"/>
      <c r="K32" s="152"/>
      <c r="L32" s="152"/>
      <c r="M32" s="152"/>
      <c r="N32" s="152"/>
      <c r="O32" s="152"/>
      <c r="P32" s="44"/>
      <c r="Q32" s="152"/>
      <c r="R32" s="152"/>
      <c r="S32" s="152"/>
      <c r="T32" s="152"/>
      <c r="U32" s="152"/>
      <c r="V32" s="44"/>
      <c r="W32" s="154">
        <f t="shared" si="0"/>
        <v>0</v>
      </c>
      <c r="X32" s="154"/>
      <c r="Y32" s="154"/>
      <c r="Z32" s="154"/>
      <c r="AA32" s="154"/>
    </row>
    <row r="33" spans="1:27" ht="25.9" customHeight="1">
      <c r="A33" s="153" t="s">
        <v>43</v>
      </c>
      <c r="B33" s="153"/>
      <c r="C33" s="153"/>
      <c r="D33" s="153"/>
      <c r="E33" s="153"/>
      <c r="F33" s="153"/>
      <c r="G33" s="153"/>
      <c r="H33" s="153"/>
      <c r="I33" s="153"/>
      <c r="K33" s="152"/>
      <c r="L33" s="152"/>
      <c r="M33" s="152"/>
      <c r="N33" s="152"/>
      <c r="O33" s="152"/>
      <c r="P33" s="44"/>
      <c r="Q33" s="152"/>
      <c r="R33" s="152"/>
      <c r="S33" s="152"/>
      <c r="T33" s="152"/>
      <c r="U33" s="152"/>
      <c r="V33" s="44"/>
      <c r="W33" s="154">
        <f t="shared" si="0"/>
        <v>0</v>
      </c>
      <c r="X33" s="154"/>
      <c r="Y33" s="154"/>
      <c r="Z33" s="154"/>
      <c r="AA33" s="154"/>
    </row>
    <row r="34" spans="1:27" ht="25.9" customHeight="1">
      <c r="A34" s="153" t="s">
        <v>44</v>
      </c>
      <c r="B34" s="153"/>
      <c r="C34" s="153"/>
      <c r="D34" s="153"/>
      <c r="E34" s="153"/>
      <c r="F34" s="153"/>
      <c r="G34" s="153"/>
      <c r="H34" s="153"/>
      <c r="I34" s="153"/>
      <c r="K34" s="152"/>
      <c r="L34" s="152"/>
      <c r="M34" s="152"/>
      <c r="N34" s="152"/>
      <c r="O34" s="152"/>
      <c r="P34" s="44"/>
      <c r="Q34" s="152"/>
      <c r="R34" s="152"/>
      <c r="S34" s="152"/>
      <c r="T34" s="152"/>
      <c r="U34" s="152"/>
      <c r="V34" s="44"/>
      <c r="W34" s="154">
        <f t="shared" si="0"/>
        <v>0</v>
      </c>
      <c r="X34" s="154"/>
      <c r="Y34" s="154"/>
      <c r="Z34" s="154"/>
      <c r="AA34" s="154"/>
    </row>
    <row r="35" spans="1:27" ht="25.9" customHeight="1">
      <c r="A35" s="153" t="s">
        <v>111</v>
      </c>
      <c r="B35" s="153"/>
      <c r="C35" s="153"/>
      <c r="D35" s="153"/>
      <c r="E35" s="153"/>
      <c r="F35" s="153"/>
      <c r="G35" s="153"/>
      <c r="H35" s="153"/>
      <c r="I35" s="153"/>
      <c r="K35" s="152"/>
      <c r="L35" s="152"/>
      <c r="M35" s="152"/>
      <c r="N35" s="152"/>
      <c r="O35" s="152"/>
      <c r="P35" s="44"/>
      <c r="Q35" s="152"/>
      <c r="R35" s="152"/>
      <c r="S35" s="152"/>
      <c r="T35" s="152"/>
      <c r="U35" s="152"/>
      <c r="V35" s="44"/>
      <c r="W35" s="154">
        <f t="shared" si="0"/>
        <v>0</v>
      </c>
      <c r="X35" s="154"/>
      <c r="Y35" s="154"/>
      <c r="Z35" s="154"/>
      <c r="AA35" s="154"/>
    </row>
    <row r="36" spans="1:34" ht="25.9" customHeight="1">
      <c r="A36" s="140" t="s">
        <v>122</v>
      </c>
      <c r="B36" s="140"/>
      <c r="C36" s="140"/>
      <c r="D36" s="140"/>
      <c r="E36" s="140"/>
      <c r="F36" s="140"/>
      <c r="G36" s="140"/>
      <c r="H36" s="140"/>
      <c r="I36" s="140"/>
      <c r="K36" s="138">
        <f>SUM(K30:O35)</f>
        <v>0</v>
      </c>
      <c r="L36" s="139"/>
      <c r="M36" s="139"/>
      <c r="N36" s="139"/>
      <c r="O36" s="139"/>
      <c r="P36" s="44"/>
      <c r="Q36" s="138">
        <f>SUM(Q30:U35)</f>
        <v>0</v>
      </c>
      <c r="R36" s="139"/>
      <c r="S36" s="139"/>
      <c r="T36" s="139"/>
      <c r="U36" s="139"/>
      <c r="V36" s="44"/>
      <c r="W36" s="138">
        <f>SUM(W30:AA35)</f>
        <v>0</v>
      </c>
      <c r="X36" s="139"/>
      <c r="Y36" s="139"/>
      <c r="Z36" s="139"/>
      <c r="AA36" s="139"/>
      <c r="AC36" s="45"/>
      <c r="AD36" s="45"/>
      <c r="AF36" s="45"/>
      <c r="AG36" s="45"/>
      <c r="AH36" s="45"/>
    </row>
    <row r="37" spans="29:34" ht="13.5" customHeight="1">
      <c r="AC37" s="45"/>
      <c r="AD37" s="45"/>
      <c r="AE37" s="46"/>
      <c r="AF37" s="45"/>
      <c r="AG37" s="45"/>
      <c r="AH37" s="45"/>
    </row>
    <row r="38" spans="1:34" ht="27.6" customHeight="1">
      <c r="A38" s="148" t="s">
        <v>123</v>
      </c>
      <c r="B38" s="148"/>
      <c r="C38" s="148"/>
      <c r="D38" s="148"/>
      <c r="E38" s="148"/>
      <c r="F38" s="148"/>
      <c r="G38" s="148"/>
      <c r="H38" s="148"/>
      <c r="I38" s="148"/>
      <c r="J38" s="148"/>
      <c r="K38" s="148"/>
      <c r="L38" s="148"/>
      <c r="M38" s="148"/>
      <c r="N38" s="148"/>
      <c r="O38" s="148"/>
      <c r="P38" s="148"/>
      <c r="Q38" s="148"/>
      <c r="U38" s="145" t="str">
        <f>"Jahresbeitrag für das          Schuljahr "&amp;G2</f>
        <v>Jahresbeitrag für das          Schuljahr 2020/2021</v>
      </c>
      <c r="V38" s="146"/>
      <c r="W38" s="146"/>
      <c r="X38" s="146"/>
      <c r="Y38" s="146"/>
      <c r="Z38" s="146"/>
      <c r="AA38" s="146"/>
      <c r="AC38" s="45"/>
      <c r="AD38" s="45"/>
      <c r="AE38" s="45"/>
      <c r="AF38" s="45"/>
      <c r="AG38" s="45"/>
      <c r="AH38" s="45"/>
    </row>
    <row r="39" spans="1:34" ht="25.9" customHeight="1">
      <c r="A39" s="147" t="str">
        <f>"Schulbeitrag gemäss Beitragstabelle (Modell= "&amp;Beitragsmodell&amp;")"</f>
        <v>Schulbeitrag gemäss Beitragstabelle (Modell= keine Angaben)</v>
      </c>
      <c r="B39" s="147"/>
      <c r="C39" s="147"/>
      <c r="D39" s="147"/>
      <c r="E39" s="147"/>
      <c r="F39" s="147"/>
      <c r="G39" s="147"/>
      <c r="H39" s="147"/>
      <c r="I39" s="147"/>
      <c r="J39" s="147"/>
      <c r="K39" s="147"/>
      <c r="L39" s="147"/>
      <c r="M39" s="147"/>
      <c r="N39" s="147"/>
      <c r="O39" s="147"/>
      <c r="P39" s="147"/>
      <c r="Q39" s="147"/>
      <c r="R39" s="147"/>
      <c r="S39" s="147"/>
      <c r="T39" s="147"/>
      <c r="U39" s="42" t="s">
        <v>45</v>
      </c>
      <c r="V39" s="141">
        <f>IF(Beitragsmodell="keine Angaben",0,IF(Beitragsmodell="Kiga",Tabelle!K67,IF(AND(Beitragsmodell="QUER",COUNTA(W19:W24)&gt;1),Tabelle!W3,IF(AND(Beitragsmodell="QUER",COUNTA(W19:W24)=1),Tabelle!V3,IF(AND(Beitragsmodell="ASZ13",COUNTA(W19:W24)=1,OR(W36=0,W36&gt;180000)),Tabelle!P64,IF(AND(Beitragsmodell="ASZ13",COUNTA(W19:W24)&gt;1,OR(W36=0,W36&gt;180000)),Tabelle!Q64,IF(AND(Beitragsmodell="ASZ13",W36&lt;=180000,COUNTA(W19:W24)=1),VLOOKUP(W36,Tabelle!$O$3:$Q$63,2,1),IF(AND(Beitragsmodell="ASZ13",W36&lt;=180000,COUNTA(W19:W24)&gt;1),VLOOKUP(W36,Tabelle!$O$3:$Q$63,3,1),IF(AND(Beitragsmodell="QUER",W36&lt;=126000,COUNTA(W19:W24)&gt;1),Tabelle!V3,IF(OR(W36=0,W36&gt;=180000),IF(Beitragsmodell="Kiga2",Tabelle!K67*2,IF(COUNTA(W19:W24)&gt;2,Tabelle!K66,IF(COUNTA(W19:W24)=2,Tabelle!K65,IF(COUNTA(W19:W24)=1,Tabelle!K64)))),IF(AND(Beitragsmodell="ASZ10",W36&lt;78000),Tabelle!AB3,IF(W36&lt;=70000,Tabelle!K3,VLOOKUP(W36,Tabelle!$A$3:$K$62,10)*W36))))))))))))</f>
        <v>0</v>
      </c>
      <c r="W39" s="142"/>
      <c r="X39" s="142"/>
      <c r="Y39" s="142"/>
      <c r="Z39" s="142"/>
      <c r="AA39" s="142"/>
      <c r="AC39" s="47" t="str">
        <f>IF(COUNTA(W19:W24)=0,"keine Angaben",IF(AND(COUNTIF(W19:W24,"Kiga"),COUNTA(W19:W24)&lt;2),"Kiga",IF(COUNTIF(W19:W24,"Kiga")=COUNTA(W19:W24),"Kiga2",IF(AND(W15="ja",W36&gt;0,W36&lt;100000),"QUER",IF(COUNTIF(W19:W24,"13. Klasse")&gt;=1,"ASZ13",IF(AND(W15="ja",W36&lt;126000,COUNTIF(W19:W24,"13. Klasse")=0),"QUER",IF(COUNTIF(W19:W24,"10. Klasse"),"ASZ10",IF(COUNTIF(W19:W24,"11. Klasse"),"ASZ10",IF(COUNTIF(W19:W24,"12. Klasse"),"ASZ10","Standard")))))))))</f>
        <v>keine Angaben</v>
      </c>
      <c r="AD39" s="48"/>
      <c r="AE39" s="48"/>
      <c r="AF39" s="48"/>
      <c r="AG39" s="48"/>
      <c r="AH39" s="48"/>
    </row>
    <row r="40" spans="1:34" ht="25.9" customHeight="1">
      <c r="A40" s="134" t="s">
        <v>47</v>
      </c>
      <c r="B40" s="134"/>
      <c r="C40" s="134"/>
      <c r="D40" s="134"/>
      <c r="E40" s="134"/>
      <c r="F40" s="134"/>
      <c r="G40" s="134"/>
      <c r="H40" s="134"/>
      <c r="I40" s="134"/>
      <c r="J40" s="134"/>
      <c r="K40" s="134"/>
      <c r="L40" s="134"/>
      <c r="M40" s="134"/>
      <c r="N40" s="134"/>
      <c r="O40" s="134"/>
      <c r="P40" s="134"/>
      <c r="Q40" s="134"/>
      <c r="S40" s="3"/>
      <c r="U40" s="43" t="s">
        <v>45</v>
      </c>
      <c r="V40" s="143"/>
      <c r="W40" s="143"/>
      <c r="X40" s="143"/>
      <c r="Y40" s="143"/>
      <c r="Z40" s="143"/>
      <c r="AA40" s="143"/>
      <c r="AC40" s="45"/>
      <c r="AD40" s="45"/>
      <c r="AE40" s="45"/>
      <c r="AF40" s="45"/>
      <c r="AG40" s="45"/>
      <c r="AH40" s="45"/>
    </row>
    <row r="41" spans="1:34" ht="25.9" customHeight="1" thickBot="1">
      <c r="A41" s="137" t="s">
        <v>102</v>
      </c>
      <c r="B41" s="137"/>
      <c r="C41" s="137"/>
      <c r="D41" s="137"/>
      <c r="E41" s="137"/>
      <c r="F41" s="137"/>
      <c r="G41" s="137"/>
      <c r="H41" s="137"/>
      <c r="I41" s="137"/>
      <c r="J41" s="137"/>
      <c r="K41" s="137"/>
      <c r="L41" s="137"/>
      <c r="M41" s="137"/>
      <c r="N41" s="137"/>
      <c r="O41" s="137"/>
      <c r="P41" s="137"/>
      <c r="Q41" s="137"/>
      <c r="U41" s="49" t="s">
        <v>45</v>
      </c>
      <c r="V41" s="144">
        <f>V39+V40</f>
        <v>0</v>
      </c>
      <c r="W41" s="144"/>
      <c r="X41" s="144"/>
      <c r="Y41" s="144"/>
      <c r="Z41" s="144"/>
      <c r="AA41" s="144"/>
      <c r="AC41" s="45"/>
      <c r="AD41" s="45"/>
      <c r="AE41" s="45"/>
      <c r="AF41" s="45"/>
      <c r="AG41" s="45"/>
      <c r="AH41" s="45"/>
    </row>
    <row r="42" spans="1:34" ht="25.9" customHeight="1">
      <c r="A42" s="134" t="s">
        <v>46</v>
      </c>
      <c r="B42" s="134"/>
      <c r="C42" s="134"/>
      <c r="D42" s="134"/>
      <c r="E42" s="134"/>
      <c r="F42" s="134"/>
      <c r="G42" s="134"/>
      <c r="H42" s="134"/>
      <c r="I42" s="134"/>
      <c r="J42" s="134"/>
      <c r="K42" s="134"/>
      <c r="L42" s="134"/>
      <c r="M42" s="134"/>
      <c r="N42" s="134"/>
      <c r="O42" s="134"/>
      <c r="P42" s="134"/>
      <c r="Q42" s="134"/>
      <c r="AC42" s="45"/>
      <c r="AD42" s="45"/>
      <c r="AE42" s="45"/>
      <c r="AF42" s="45"/>
      <c r="AG42" s="45"/>
      <c r="AH42" s="45"/>
    </row>
    <row r="43" spans="1:34" ht="22.15" customHeight="1">
      <c r="A43" s="124"/>
      <c r="B43" s="124"/>
      <c r="C43" s="124"/>
      <c r="D43" s="124"/>
      <c r="E43" s="124"/>
      <c r="F43" s="124"/>
      <c r="G43" s="124"/>
      <c r="H43" s="124"/>
      <c r="I43" s="124"/>
      <c r="J43" s="124"/>
      <c r="K43" s="124"/>
      <c r="L43" s="124"/>
      <c r="M43" s="124"/>
      <c r="N43" s="124"/>
      <c r="O43" s="124"/>
      <c r="P43" s="124"/>
      <c r="Q43" s="124"/>
      <c r="AC43" s="45"/>
      <c r="AD43" s="45"/>
      <c r="AE43" s="45"/>
      <c r="AF43" s="45"/>
      <c r="AG43" s="45"/>
      <c r="AH43" s="45"/>
    </row>
    <row r="44" spans="1:34" ht="22.15" customHeight="1">
      <c r="A44" s="124"/>
      <c r="B44" s="124"/>
      <c r="C44" s="124"/>
      <c r="D44" s="124"/>
      <c r="E44" s="124"/>
      <c r="F44" s="124"/>
      <c r="G44" s="124"/>
      <c r="H44" s="124"/>
      <c r="I44" s="124"/>
      <c r="J44" s="124"/>
      <c r="K44" s="124"/>
      <c r="L44" s="124"/>
      <c r="M44" s="124"/>
      <c r="N44" s="124"/>
      <c r="O44" s="124"/>
      <c r="P44" s="124"/>
      <c r="Q44" s="124"/>
      <c r="AC44" s="45"/>
      <c r="AD44" s="45"/>
      <c r="AE44" s="45"/>
      <c r="AF44" s="45"/>
      <c r="AG44" s="45"/>
      <c r="AH44" s="45"/>
    </row>
    <row r="45" ht="10.5" customHeight="1"/>
    <row r="46" spans="1:26" ht="12.75" customHeight="1">
      <c r="A46" s="130" t="s">
        <v>48</v>
      </c>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row>
    <row r="47" ht="7.15" customHeight="1"/>
    <row r="48" spans="1:27" ht="12.75">
      <c r="A48" s="1" t="s">
        <v>124</v>
      </c>
      <c r="P48" s="134" t="s">
        <v>50</v>
      </c>
      <c r="Q48" s="134"/>
      <c r="R48" s="134"/>
      <c r="S48" s="134"/>
      <c r="T48" s="134"/>
      <c r="U48" s="134"/>
      <c r="V48" s="133"/>
      <c r="W48" s="133"/>
      <c r="X48" s="133"/>
      <c r="Y48" s="133"/>
      <c r="Z48" s="133"/>
      <c r="AA48" s="133"/>
    </row>
    <row r="49" spans="8:27" ht="12.75">
      <c r="H49" s="3"/>
      <c r="I49" s="3"/>
      <c r="J49" s="3"/>
      <c r="K49" s="3"/>
      <c r="L49" s="3"/>
      <c r="P49" s="134"/>
      <c r="Q49" s="134"/>
      <c r="R49" s="134"/>
      <c r="S49" s="134"/>
      <c r="T49" s="134"/>
      <c r="U49" s="134"/>
      <c r="V49" s="133"/>
      <c r="W49" s="133"/>
      <c r="X49" s="133"/>
      <c r="Y49" s="133"/>
      <c r="Z49" s="133"/>
      <c r="AA49" s="133"/>
    </row>
    <row r="50" spans="6:20" ht="12.75">
      <c r="F50" s="50">
        <v>1</v>
      </c>
      <c r="H50" s="51" t="s">
        <v>45</v>
      </c>
      <c r="I50" s="151">
        <f>$V$41/12</f>
        <v>0</v>
      </c>
      <c r="J50" s="151"/>
      <c r="K50" s="151"/>
      <c r="L50" s="151"/>
      <c r="O50" s="50" t="b">
        <v>0</v>
      </c>
      <c r="P50" s="150" t="s">
        <v>62</v>
      </c>
      <c r="Q50" s="150"/>
      <c r="R50" s="150"/>
      <c r="S50" s="150"/>
      <c r="T50" s="150"/>
    </row>
    <row r="51" spans="8:27" ht="12.75">
      <c r="H51" s="52"/>
      <c r="I51" s="52"/>
      <c r="J51" s="52"/>
      <c r="K51" s="52"/>
      <c r="L51" s="52"/>
      <c r="P51" s="150"/>
      <c r="Q51" s="150"/>
      <c r="R51" s="150"/>
      <c r="S51" s="150"/>
      <c r="T51" s="150"/>
      <c r="V51" s="135"/>
      <c r="W51" s="135"/>
      <c r="X51" s="135"/>
      <c r="Y51" s="135"/>
      <c r="Z51" s="135"/>
      <c r="AA51" s="135"/>
    </row>
    <row r="52" spans="8:27" ht="12.75">
      <c r="H52" s="52" t="s">
        <v>45</v>
      </c>
      <c r="I52" s="151">
        <f>$V$41/4</f>
        <v>0</v>
      </c>
      <c r="J52" s="151"/>
      <c r="K52" s="151"/>
      <c r="L52" s="151"/>
      <c r="P52" s="150"/>
      <c r="Q52" s="150"/>
      <c r="R52" s="150"/>
      <c r="S52" s="150"/>
      <c r="T52" s="150"/>
      <c r="U52" s="43" t="s">
        <v>45</v>
      </c>
      <c r="V52" s="136"/>
      <c r="W52" s="136"/>
      <c r="X52" s="136"/>
      <c r="Y52" s="136"/>
      <c r="Z52" s="136"/>
      <c r="AA52" s="136"/>
    </row>
    <row r="53" spans="8:12" ht="12.75">
      <c r="H53" s="52"/>
      <c r="I53" s="52"/>
      <c r="J53" s="52"/>
      <c r="K53" s="52"/>
      <c r="L53" s="52"/>
    </row>
    <row r="54" spans="8:12" ht="12.75">
      <c r="H54" s="52" t="s">
        <v>45</v>
      </c>
      <c r="I54" s="151">
        <f>$V$41/2</f>
        <v>0</v>
      </c>
      <c r="J54" s="151"/>
      <c r="K54" s="151"/>
      <c r="L54" s="151"/>
    </row>
    <row r="55" spans="8:12" ht="12.75">
      <c r="H55" s="52"/>
      <c r="I55" s="52"/>
      <c r="J55" s="52"/>
      <c r="K55" s="52"/>
      <c r="L55" s="52"/>
    </row>
    <row r="56" spans="8:12" ht="12.75">
      <c r="H56" s="52" t="s">
        <v>45</v>
      </c>
      <c r="I56" s="151">
        <f>$V$41</f>
        <v>0</v>
      </c>
      <c r="J56" s="151"/>
      <c r="K56" s="151"/>
      <c r="L56" s="151"/>
    </row>
    <row r="57" ht="11.25" customHeight="1"/>
    <row r="58" ht="11.25" customHeight="1"/>
    <row r="59" ht="15">
      <c r="A59" s="53" t="s">
        <v>49</v>
      </c>
    </row>
    <row r="60" spans="1:27" ht="24.75" customHeight="1">
      <c r="A60" s="149" t="s">
        <v>136</v>
      </c>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row>
    <row r="61" spans="1:27" ht="33" customHeight="1">
      <c r="A61" s="54" t="s">
        <v>54</v>
      </c>
      <c r="B61" s="131" t="s">
        <v>112</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row>
    <row r="62" spans="1:27" ht="22.5" customHeight="1">
      <c r="A62" s="54" t="s">
        <v>55</v>
      </c>
      <c r="B62" s="131" t="s">
        <v>107</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row>
    <row r="63" spans="1:27" ht="23.25" customHeight="1">
      <c r="A63" s="54" t="s">
        <v>56</v>
      </c>
      <c r="B63" s="131" t="s">
        <v>113</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row>
    <row r="64" spans="1:27" ht="24" customHeight="1">
      <c r="A64" s="54" t="s">
        <v>57</v>
      </c>
      <c r="B64" s="131" t="s">
        <v>114</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row>
    <row r="65" spans="1:27" ht="21.75" customHeight="1">
      <c r="A65" s="54" t="s">
        <v>58</v>
      </c>
      <c r="B65" s="131" t="s">
        <v>51</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row>
    <row r="66" spans="1:27" ht="58.5" customHeight="1">
      <c r="A66" s="54" t="s">
        <v>59</v>
      </c>
      <c r="B66" s="131" t="s">
        <v>115</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row>
    <row r="67" spans="1:27" ht="13.9" customHeight="1">
      <c r="A67" s="54" t="s">
        <v>60</v>
      </c>
      <c r="B67" s="131" t="s">
        <v>52</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row>
    <row r="68" spans="1:27" ht="22.5" customHeight="1">
      <c r="A68" s="54" t="s">
        <v>61</v>
      </c>
      <c r="B68" s="131" t="s">
        <v>53</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row>
    <row r="69" spans="1:27" s="44" customFormat="1" ht="41.25" customHeight="1">
      <c r="A69" s="132" t="s">
        <v>108</v>
      </c>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row>
    <row r="70" spans="1:26" s="44" customFormat="1" ht="20.25" customHeight="1">
      <c r="A70" s="123" t="s">
        <v>105</v>
      </c>
      <c r="B70" s="123"/>
      <c r="C70" s="123"/>
      <c r="D70" s="123"/>
      <c r="E70" s="123"/>
      <c r="F70" s="123"/>
      <c r="G70" s="123"/>
      <c r="H70" s="123"/>
      <c r="I70" s="123"/>
      <c r="J70" s="123"/>
      <c r="K70" s="123"/>
      <c r="L70" s="123"/>
      <c r="M70" s="32"/>
      <c r="N70" s="123" t="s">
        <v>137</v>
      </c>
      <c r="O70" s="123"/>
      <c r="P70" s="123"/>
      <c r="Q70" s="123"/>
      <c r="R70" s="123"/>
      <c r="S70" s="123"/>
      <c r="T70" s="123"/>
      <c r="U70" s="123"/>
      <c r="V70" s="123"/>
      <c r="W70" s="123"/>
      <c r="X70" s="123"/>
      <c r="Y70" s="123"/>
      <c r="Z70" s="55"/>
    </row>
    <row r="71" spans="1:27" s="44" customFormat="1" ht="25.15" customHeight="1">
      <c r="A71" s="129" t="s">
        <v>103</v>
      </c>
      <c r="B71" s="129"/>
      <c r="C71" s="129"/>
      <c r="D71" s="125"/>
      <c r="E71" s="125"/>
      <c r="F71" s="125"/>
      <c r="G71" s="125"/>
      <c r="H71" s="125"/>
      <c r="I71" s="125"/>
      <c r="J71" s="125"/>
      <c r="K71" s="125"/>
      <c r="L71" s="125"/>
      <c r="M71" s="33"/>
      <c r="N71" s="129" t="s">
        <v>106</v>
      </c>
      <c r="O71" s="129"/>
      <c r="P71" s="56"/>
      <c r="Q71" s="125"/>
      <c r="R71" s="125"/>
      <c r="S71" s="125"/>
      <c r="T71" s="125"/>
      <c r="U71" s="125"/>
      <c r="V71" s="125"/>
      <c r="W71" s="125"/>
      <c r="X71" s="125"/>
      <c r="Y71" s="125"/>
      <c r="Z71" s="125"/>
      <c r="AA71" s="125"/>
    </row>
    <row r="72" spans="1:27" s="44" customFormat="1" ht="25.15" customHeight="1">
      <c r="A72" s="127" t="s">
        <v>66</v>
      </c>
      <c r="B72" s="127"/>
      <c r="C72" s="127"/>
      <c r="D72" s="128"/>
      <c r="E72" s="128"/>
      <c r="F72" s="128"/>
      <c r="G72" s="128"/>
      <c r="H72" s="128"/>
      <c r="I72" s="128"/>
      <c r="J72" s="128"/>
      <c r="K72" s="128"/>
      <c r="L72" s="128"/>
      <c r="M72" s="33"/>
      <c r="N72" s="129" t="s">
        <v>66</v>
      </c>
      <c r="O72" s="129"/>
      <c r="P72" s="34"/>
      <c r="Q72" s="126"/>
      <c r="R72" s="126"/>
      <c r="S72" s="126"/>
      <c r="T72" s="126"/>
      <c r="U72" s="126"/>
      <c r="V72" s="126"/>
      <c r="W72" s="126"/>
      <c r="X72" s="126"/>
      <c r="Y72" s="126"/>
      <c r="Z72" s="126"/>
      <c r="AA72" s="126"/>
    </row>
    <row r="73" spans="1:27" s="44" customFormat="1" ht="25.15" customHeight="1">
      <c r="A73" s="127" t="s">
        <v>104</v>
      </c>
      <c r="B73" s="127"/>
      <c r="C73" s="127"/>
      <c r="D73" s="126"/>
      <c r="E73" s="126"/>
      <c r="F73" s="126"/>
      <c r="G73" s="126"/>
      <c r="H73" s="126"/>
      <c r="I73" s="126"/>
      <c r="J73" s="126"/>
      <c r="K73" s="126"/>
      <c r="L73" s="126"/>
      <c r="M73" s="33"/>
      <c r="N73" s="57"/>
      <c r="O73" s="57"/>
      <c r="P73" s="57"/>
      <c r="Q73" s="127" t="s">
        <v>129</v>
      </c>
      <c r="R73" s="127"/>
      <c r="S73" s="127"/>
      <c r="T73" s="127"/>
      <c r="U73" s="127"/>
      <c r="V73" s="127"/>
      <c r="W73" s="127"/>
      <c r="X73" s="127"/>
      <c r="Y73" s="127"/>
      <c r="Z73" s="127"/>
      <c r="AA73" s="127"/>
    </row>
    <row r="74" spans="1:27" s="44" customFormat="1" ht="25.15" customHeight="1">
      <c r="A74" s="127" t="s">
        <v>66</v>
      </c>
      <c r="B74" s="127"/>
      <c r="C74" s="127"/>
      <c r="D74" s="128"/>
      <c r="E74" s="128"/>
      <c r="F74" s="128"/>
      <c r="G74" s="128"/>
      <c r="H74" s="128"/>
      <c r="I74" s="128"/>
      <c r="J74" s="128"/>
      <c r="K74" s="128"/>
      <c r="L74" s="128"/>
      <c r="M74" s="33"/>
      <c r="N74" s="57"/>
      <c r="O74" s="57"/>
      <c r="P74" s="57"/>
      <c r="Q74" s="127" t="s">
        <v>130</v>
      </c>
      <c r="R74" s="127"/>
      <c r="S74" s="127"/>
      <c r="T74" s="127"/>
      <c r="U74" s="127"/>
      <c r="V74" s="127"/>
      <c r="W74" s="127"/>
      <c r="X74" s="127"/>
      <c r="Y74" s="127"/>
      <c r="Z74" s="127"/>
      <c r="AA74" s="127"/>
    </row>
    <row r="77" ht="12.75">
      <c r="C77" s="3"/>
    </row>
  </sheetData>
  <sheetProtection algorithmName="SHA-512" hashValue="Od94ra1S/k9i7hbJEsNCcH6baQLtPrWLWIT7yuyCrZ1FXcQbFE628M4kO4YanvBBUiTo9PfdOyLT2mtdjA/Qcg==" saltValue="POzfBjXCqyyrFCcfhB5syw==" spinCount="100000" sheet="1" objects="1" scenarios="1" selectLockedCells="1"/>
  <mergeCells count="138">
    <mergeCell ref="N71:O71"/>
    <mergeCell ref="N72:O72"/>
    <mergeCell ref="W24:AA24"/>
    <mergeCell ref="W19:AA19"/>
    <mergeCell ref="S19:U19"/>
    <mergeCell ref="S20:U20"/>
    <mergeCell ref="W21:AA21"/>
    <mergeCell ref="G2:J2"/>
    <mergeCell ref="L2:AA2"/>
    <mergeCell ref="Q4:AA4"/>
    <mergeCell ref="E5:O5"/>
    <mergeCell ref="E6:O6"/>
    <mergeCell ref="Q5:AA5"/>
    <mergeCell ref="Q6:AA6"/>
    <mergeCell ref="Q7:AA7"/>
    <mergeCell ref="Q8:AA8"/>
    <mergeCell ref="Q9:AA9"/>
    <mergeCell ref="A14:U14"/>
    <mergeCell ref="A15:U15"/>
    <mergeCell ref="Q10:AA10"/>
    <mergeCell ref="Q11:AA11"/>
    <mergeCell ref="E12:O12"/>
    <mergeCell ref="A12:D12"/>
    <mergeCell ref="A4:D4"/>
    <mergeCell ref="E9:O9"/>
    <mergeCell ref="E10:O10"/>
    <mergeCell ref="A5:D5"/>
    <mergeCell ref="A6:D6"/>
    <mergeCell ref="A7:D7"/>
    <mergeCell ref="A8:D8"/>
    <mergeCell ref="A10:D10"/>
    <mergeCell ref="E4:O4"/>
    <mergeCell ref="E7:O7"/>
    <mergeCell ref="E8:O8"/>
    <mergeCell ref="A9:D9"/>
    <mergeCell ref="E11:O11"/>
    <mergeCell ref="A11:D11"/>
    <mergeCell ref="Q12:AA12"/>
    <mergeCell ref="W14:AA14"/>
    <mergeCell ref="W15:AA15"/>
    <mergeCell ref="A17:D17"/>
    <mergeCell ref="S21:U21"/>
    <mergeCell ref="S22:U22"/>
    <mergeCell ref="S23:U23"/>
    <mergeCell ref="A18:H18"/>
    <mergeCell ref="J18:P18"/>
    <mergeCell ref="W20:AA20"/>
    <mergeCell ref="W22:AA22"/>
    <mergeCell ref="W23:AA23"/>
    <mergeCell ref="S24:U24"/>
    <mergeCell ref="J19:Q19"/>
    <mergeCell ref="J20:Q20"/>
    <mergeCell ref="J21:Q21"/>
    <mergeCell ref="J22:Q22"/>
    <mergeCell ref="J23:Q23"/>
    <mergeCell ref="J24:Q24"/>
    <mergeCell ref="A19:H19"/>
    <mergeCell ref="A20:H20"/>
    <mergeCell ref="A21:H21"/>
    <mergeCell ref="A22:H22"/>
    <mergeCell ref="A23:H23"/>
    <mergeCell ref="A24:H24"/>
    <mergeCell ref="A29:I29"/>
    <mergeCell ref="A27:AA27"/>
    <mergeCell ref="K29:O29"/>
    <mergeCell ref="Q29:U29"/>
    <mergeCell ref="W29:AA29"/>
    <mergeCell ref="A30:I30"/>
    <mergeCell ref="K30:O30"/>
    <mergeCell ref="W30:AA30"/>
    <mergeCell ref="Q30:U30"/>
    <mergeCell ref="K31:O31"/>
    <mergeCell ref="K32:O32"/>
    <mergeCell ref="K33:O33"/>
    <mergeCell ref="K34:O34"/>
    <mergeCell ref="K35:O35"/>
    <mergeCell ref="A35:I35"/>
    <mergeCell ref="Q35:U35"/>
    <mergeCell ref="W35:AA35"/>
    <mergeCell ref="Q32:U32"/>
    <mergeCell ref="Q33:U33"/>
    <mergeCell ref="Q34:U34"/>
    <mergeCell ref="A31:I31"/>
    <mergeCell ref="A32:I32"/>
    <mergeCell ref="A33:I33"/>
    <mergeCell ref="A34:I34"/>
    <mergeCell ref="W31:AA31"/>
    <mergeCell ref="W32:AA32"/>
    <mergeCell ref="W33:AA33"/>
    <mergeCell ref="W34:AA34"/>
    <mergeCell ref="Q31:U31"/>
    <mergeCell ref="B65:AA65"/>
    <mergeCell ref="B66:AA66"/>
    <mergeCell ref="B67:AA67"/>
    <mergeCell ref="B62:AA62"/>
    <mergeCell ref="A60:AA60"/>
    <mergeCell ref="P50:T52"/>
    <mergeCell ref="I50:L50"/>
    <mergeCell ref="I52:L52"/>
    <mergeCell ref="I54:L54"/>
    <mergeCell ref="I56:L56"/>
    <mergeCell ref="A42:Q42"/>
    <mergeCell ref="A40:Q40"/>
    <mergeCell ref="A41:Q41"/>
    <mergeCell ref="W36:AA36"/>
    <mergeCell ref="Q36:U36"/>
    <mergeCell ref="K36:O36"/>
    <mergeCell ref="A36:I36"/>
    <mergeCell ref="V39:AA39"/>
    <mergeCell ref="V40:AA40"/>
    <mergeCell ref="V41:AA41"/>
    <mergeCell ref="U38:AA38"/>
    <mergeCell ref="A39:T39"/>
    <mergeCell ref="A38:Q38"/>
    <mergeCell ref="A70:L70"/>
    <mergeCell ref="N70:Y70"/>
    <mergeCell ref="A43:Q44"/>
    <mergeCell ref="Q71:AA71"/>
    <mergeCell ref="Q72:AA72"/>
    <mergeCell ref="Q73:AA73"/>
    <mergeCell ref="Q74:AA74"/>
    <mergeCell ref="D71:L71"/>
    <mergeCell ref="D72:L72"/>
    <mergeCell ref="D73:L73"/>
    <mergeCell ref="D74:L74"/>
    <mergeCell ref="A71:C71"/>
    <mergeCell ref="A73:C73"/>
    <mergeCell ref="A72:C72"/>
    <mergeCell ref="A74:C74"/>
    <mergeCell ref="A46:Z46"/>
    <mergeCell ref="B68:AA68"/>
    <mergeCell ref="A69:AA69"/>
    <mergeCell ref="V48:AA49"/>
    <mergeCell ref="P48:U49"/>
    <mergeCell ref="V51:AA52"/>
    <mergeCell ref="B61:AA61"/>
    <mergeCell ref="B63:AA63"/>
    <mergeCell ref="B64:AA64"/>
  </mergeCells>
  <conditionalFormatting sqref="V48:AA49">
    <cfRule type="expression" priority="5" dxfId="3" stopIfTrue="1">
      <formula>$O$50</formula>
    </cfRule>
  </conditionalFormatting>
  <conditionalFormatting sqref="H50:L50">
    <cfRule type="expression" priority="14" dxfId="0" stopIfTrue="1">
      <formula>$F$50=1</formula>
    </cfRule>
  </conditionalFormatting>
  <conditionalFormatting sqref="V51:AA52">
    <cfRule type="expression" priority="4" dxfId="3" stopIfTrue="1">
      <formula>$O$50</formula>
    </cfRule>
  </conditionalFormatting>
  <conditionalFormatting sqref="H52:L52">
    <cfRule type="expression" priority="3" dxfId="0">
      <formula>$F$50=2</formula>
    </cfRule>
  </conditionalFormatting>
  <conditionalFormatting sqref="H54:L54">
    <cfRule type="expression" priority="2" dxfId="0">
      <formula>$F$50=3</formula>
    </cfRule>
  </conditionalFormatting>
  <conditionalFormatting sqref="H56:L56">
    <cfRule type="expression" priority="1" dxfId="0">
      <formula>$F$50=4</formula>
    </cfRule>
  </conditionalFormatting>
  <dataValidations count="3">
    <dataValidation type="list" allowBlank="1" showInputMessage="1" showErrorMessage="1" sqref="G2:J2">
      <formula1>Parameter!$E$3:$E$6</formula1>
    </dataValidation>
    <dataValidation type="list" allowBlank="1" showInputMessage="1" showErrorMessage="1" sqref="W15:AA15">
      <formula1>Parameter!$G$3:$G$4</formula1>
    </dataValidation>
    <dataValidation type="list" allowBlank="1" showInputMessage="1" showErrorMessage="1" sqref="W19:W24">
      <formula1>Parameter!$B$3:$B$16</formula1>
    </dataValidation>
  </dataValidations>
  <printOptions/>
  <pageMargins left="0.5724431818181818" right="0.1893939393939394" top="0.984251968503937" bottom="0.290625" header="0.5118110236220472" footer="0.33"/>
  <pageSetup fitToHeight="0" fitToWidth="1" horizontalDpi="600" verticalDpi="600" orientation="portrait" paperSize="9" r:id="rId4"/>
  <headerFooter differentFirst="1" alignWithMargins="0">
    <oddHeader>&amp;R&amp;G</oddHeader>
    <firstHeader>&amp;R&amp;G</firstHeader>
    <firstFooter>&amp;C&amp;"Arial,Fett"Bitte vollständig ausfüllen - Rückseite beachten</firstFooter>
  </headerFooter>
  <rowBreaks count="1" manualBreakCount="1">
    <brk id="37" max="16383" man="1"/>
  </rowBreaks>
  <drawing r:id="rId2"/>
  <legacyDrawing r:id="rId1"/>
  <legacyDrawingHF r:id="rId3"/>
  <mc:AlternateContent xmlns:mc="http://schemas.openxmlformats.org/markup-compatibility/2006">
    <mc:Choice Requires="x14">
      <controls>
        <mc:AlternateContent>
          <mc:Choice Requires="x14">
            <control xmlns:r="http://schemas.openxmlformats.org/officeDocument/2006/relationships" shapeId="1030" r:id="rId6" name="Option Button 6">
              <controlPr locked="0" defaultSize="0" autoFill="0" autoLine="0" autoPict="0">
                <anchor moveWithCells="1" sizeWithCells="1">
                  <from>
                    <xdr:col>0</xdr:col>
                    <xdr:colOff>9525</xdr:colOff>
                    <xdr:row>49</xdr:row>
                    <xdr:rowOff>9525</xdr:rowOff>
                  </from>
                  <to>
                    <xdr:col>4</xdr:col>
                    <xdr:colOff>190500</xdr:colOff>
                    <xdr:row>49</xdr:row>
                    <xdr:rowOff>152400</xdr:rowOff>
                  </to>
                </anchor>
              </controlPr>
            </control>
          </mc:Choice>
        </mc:AlternateContent>
        <mc:AlternateContent>
          <mc:Choice Requires="x14">
            <control xmlns:r="http://schemas.openxmlformats.org/officeDocument/2006/relationships" shapeId="1031" r:id="rId7" name="Option Button 7">
              <controlPr locked="0" defaultSize="0" autoFill="0" autoLine="0" autoPict="0">
                <anchor moveWithCells="1" sizeWithCells="1">
                  <from>
                    <xdr:col>0</xdr:col>
                    <xdr:colOff>9525</xdr:colOff>
                    <xdr:row>51</xdr:row>
                    <xdr:rowOff>9525</xdr:rowOff>
                  </from>
                  <to>
                    <xdr:col>4</xdr:col>
                    <xdr:colOff>190500</xdr:colOff>
                    <xdr:row>51</xdr:row>
                    <xdr:rowOff>152400</xdr:rowOff>
                  </to>
                </anchor>
              </controlPr>
            </control>
          </mc:Choice>
        </mc:AlternateContent>
        <mc:AlternateContent>
          <mc:Choice Requires="x14">
            <control xmlns:r="http://schemas.openxmlformats.org/officeDocument/2006/relationships" shapeId="1032" r:id="rId8" name="Option Button 8">
              <controlPr locked="0" defaultSize="0" autoFill="0" autoLine="0" autoPict="0">
                <anchor moveWithCells="1" sizeWithCells="1">
                  <from>
                    <xdr:col>0</xdr:col>
                    <xdr:colOff>9525</xdr:colOff>
                    <xdr:row>53</xdr:row>
                    <xdr:rowOff>9525</xdr:rowOff>
                  </from>
                  <to>
                    <xdr:col>4</xdr:col>
                    <xdr:colOff>190500</xdr:colOff>
                    <xdr:row>53</xdr:row>
                    <xdr:rowOff>152400</xdr:rowOff>
                  </to>
                </anchor>
              </controlPr>
            </control>
          </mc:Choice>
        </mc:AlternateContent>
        <mc:AlternateContent>
          <mc:Choice Requires="x14">
            <control xmlns:r="http://schemas.openxmlformats.org/officeDocument/2006/relationships" shapeId="1033" r:id="rId9" name="Option Button 9">
              <controlPr locked="0" defaultSize="0" autoFill="0" autoLine="0" autoPict="0">
                <anchor moveWithCells="1" sizeWithCells="1">
                  <from>
                    <xdr:col>0</xdr:col>
                    <xdr:colOff>9525</xdr:colOff>
                    <xdr:row>55</xdr:row>
                    <xdr:rowOff>9525</xdr:rowOff>
                  </from>
                  <to>
                    <xdr:col>4</xdr:col>
                    <xdr:colOff>190500</xdr:colOff>
                    <xdr:row>55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N116"/>
  <sheetViews>
    <sheetView showGridLines="0" zoomScalePageLayoutView="80" workbookViewId="0" topLeftCell="A4">
      <selection activeCell="A4" sqref="A1:XFD1048576"/>
    </sheetView>
  </sheetViews>
  <sheetFormatPr defaultColWidth="11.421875" defaultRowHeight="12.75"/>
  <cols>
    <col min="1" max="1" width="3.28125" style="68" customWidth="1"/>
    <col min="2" max="2" width="13.28125" style="65" customWidth="1"/>
    <col min="3" max="4" width="2.7109375" style="65" customWidth="1"/>
    <col min="5" max="5" width="13.28125" style="66" customWidth="1"/>
    <col min="6" max="6" width="12.00390625" style="67" customWidth="1"/>
    <col min="7" max="7" width="10.140625" style="67" customWidth="1"/>
    <col min="8" max="8" width="13.140625" style="68" customWidth="1"/>
    <col min="9" max="9" width="15.7109375" style="68" customWidth="1"/>
    <col min="10" max="10" width="3.00390625" style="68" customWidth="1"/>
    <col min="11" max="11" width="2.7109375" style="68" customWidth="1"/>
    <col min="12" max="12" width="14.28125" style="70" customWidth="1"/>
    <col min="13" max="13" width="11.140625" style="68" customWidth="1"/>
    <col min="14" max="14" width="10.421875" style="67" customWidth="1"/>
    <col min="15" max="16384" width="11.421875" style="68" customWidth="1"/>
  </cols>
  <sheetData>
    <row r="1" ht="12.75"/>
    <row r="2" ht="12.75"/>
    <row r="3" ht="12.75"/>
    <row r="5" spans="1:14" ht="25.5">
      <c r="A5" s="64" t="s">
        <v>0</v>
      </c>
      <c r="L5" s="189" t="s">
        <v>144</v>
      </c>
      <c r="M5" s="189"/>
      <c r="N5" s="189"/>
    </row>
    <row r="6" ht="18">
      <c r="A6" s="69" t="s">
        <v>91</v>
      </c>
    </row>
    <row r="7" ht="11.25" customHeight="1">
      <c r="A7" s="69"/>
    </row>
    <row r="8" spans="1:14" s="71" customFormat="1" ht="23.25" customHeight="1">
      <c r="A8" s="190" t="s">
        <v>133</v>
      </c>
      <c r="B8" s="190"/>
      <c r="C8" s="190"/>
      <c r="D8" s="190"/>
      <c r="E8" s="190"/>
      <c r="F8" s="190"/>
      <c r="G8" s="190"/>
      <c r="H8" s="190"/>
      <c r="I8" s="190"/>
      <c r="J8" s="190"/>
      <c r="K8" s="190"/>
      <c r="L8" s="190"/>
      <c r="M8" s="190"/>
      <c r="N8" s="190"/>
    </row>
    <row r="9" spans="1:14" ht="74.25" customHeight="1">
      <c r="A9" s="190" t="s">
        <v>121</v>
      </c>
      <c r="B9" s="190"/>
      <c r="C9" s="190"/>
      <c r="D9" s="190"/>
      <c r="E9" s="190"/>
      <c r="F9" s="190"/>
      <c r="G9" s="190"/>
      <c r="H9" s="190"/>
      <c r="I9" s="190"/>
      <c r="J9" s="190"/>
      <c r="K9" s="190"/>
      <c r="L9" s="190"/>
      <c r="M9" s="190"/>
      <c r="N9" s="190"/>
    </row>
    <row r="10" spans="1:14" ht="12.4" customHeight="1">
      <c r="A10" s="72"/>
      <c r="B10" s="72"/>
      <c r="C10" s="72"/>
      <c r="D10" s="72"/>
      <c r="E10" s="72"/>
      <c r="F10" s="72"/>
      <c r="G10" s="72"/>
      <c r="H10" s="72"/>
      <c r="I10" s="72"/>
      <c r="J10" s="72"/>
      <c r="K10" s="72"/>
      <c r="L10" s="72"/>
      <c r="M10" s="72"/>
      <c r="N10" s="72"/>
    </row>
    <row r="11" spans="1:14" ht="33.75" customHeight="1">
      <c r="A11" s="190" t="s">
        <v>134</v>
      </c>
      <c r="B11" s="190"/>
      <c r="C11" s="190"/>
      <c r="D11" s="190"/>
      <c r="E11" s="190"/>
      <c r="F11" s="190"/>
      <c r="G11" s="190"/>
      <c r="H11" s="190"/>
      <c r="I11" s="190"/>
      <c r="J11" s="190"/>
      <c r="K11" s="190"/>
      <c r="L11" s="190"/>
      <c r="M11" s="190"/>
      <c r="N11" s="190"/>
    </row>
    <row r="12" spans="1:14" ht="12.4" customHeight="1">
      <c r="A12" s="72"/>
      <c r="B12" s="72"/>
      <c r="C12" s="72"/>
      <c r="D12" s="72"/>
      <c r="E12" s="72"/>
      <c r="F12" s="72"/>
      <c r="G12" s="72"/>
      <c r="H12" s="72"/>
      <c r="I12" s="72"/>
      <c r="J12" s="72"/>
      <c r="K12" s="72"/>
      <c r="L12" s="72"/>
      <c r="M12" s="72"/>
      <c r="N12" s="72"/>
    </row>
    <row r="13" spans="1:14" ht="103.15" customHeight="1">
      <c r="A13" s="190" t="s">
        <v>126</v>
      </c>
      <c r="B13" s="190"/>
      <c r="C13" s="190"/>
      <c r="D13" s="190"/>
      <c r="E13" s="190"/>
      <c r="F13" s="190"/>
      <c r="G13" s="190"/>
      <c r="H13" s="190"/>
      <c r="I13" s="190"/>
      <c r="J13" s="190"/>
      <c r="K13" s="190"/>
      <c r="L13" s="190"/>
      <c r="M13" s="190"/>
      <c r="N13" s="190"/>
    </row>
    <row r="14" ht="13.9" customHeight="1"/>
    <row r="15" spans="1:14" s="75" customFormat="1" ht="12.75">
      <c r="A15" s="191" t="s">
        <v>139</v>
      </c>
      <c r="B15" s="191"/>
      <c r="C15" s="191"/>
      <c r="D15" s="73"/>
      <c r="E15" s="192" t="s">
        <v>26</v>
      </c>
      <c r="F15" s="192"/>
      <c r="G15" s="192"/>
      <c r="H15" s="74"/>
      <c r="I15" s="191" t="s">
        <v>139</v>
      </c>
      <c r="J15" s="191"/>
      <c r="K15" s="73"/>
      <c r="L15" s="192" t="s">
        <v>26</v>
      </c>
      <c r="M15" s="192"/>
      <c r="N15" s="192"/>
    </row>
    <row r="16" spans="1:14" ht="12.75">
      <c r="A16" s="76"/>
      <c r="B16" s="77"/>
      <c r="C16" s="77"/>
      <c r="E16" s="78" t="s">
        <v>1</v>
      </c>
      <c r="F16" s="78" t="s">
        <v>2</v>
      </c>
      <c r="G16" s="78" t="s">
        <v>117</v>
      </c>
      <c r="H16" s="79"/>
      <c r="I16" s="76"/>
      <c r="J16" s="77"/>
      <c r="K16" s="65"/>
      <c r="L16" s="78" t="s">
        <v>1</v>
      </c>
      <c r="M16" s="78" t="s">
        <v>2</v>
      </c>
      <c r="N16" s="78" t="s">
        <v>117</v>
      </c>
    </row>
    <row r="17" spans="5:14" ht="12.75">
      <c r="E17" s="67"/>
      <c r="F17" s="80"/>
      <c r="G17" s="80"/>
      <c r="H17" s="79"/>
      <c r="I17" s="79"/>
      <c r="J17" s="79"/>
      <c r="K17" s="79"/>
      <c r="M17" s="70"/>
      <c r="N17" s="80"/>
    </row>
    <row r="18" spans="1:14" s="79" customFormat="1" ht="17.25" customHeight="1">
      <c r="A18" s="81" t="s">
        <v>3</v>
      </c>
      <c r="B18" s="82">
        <f>Tabelle!A7</f>
        <v>68000</v>
      </c>
      <c r="C18" s="82"/>
      <c r="D18" s="83"/>
      <c r="E18" s="84">
        <f>F18/12</f>
        <v>760</v>
      </c>
      <c r="F18" s="84">
        <f>B18*G18</f>
        <v>9120</v>
      </c>
      <c r="G18" s="85">
        <f>Tabelle!J7</f>
        <v>0.13411764705882354</v>
      </c>
      <c r="I18" s="82">
        <f>Tabelle!A36</f>
        <v>126000</v>
      </c>
      <c r="J18" s="82"/>
      <c r="K18" s="86"/>
      <c r="L18" s="84">
        <f aca="true" t="shared" si="0" ref="L18:L43">M18/12</f>
        <v>1563.66</v>
      </c>
      <c r="M18" s="84">
        <f aca="true" t="shared" si="1" ref="M18:M23">I18*N18</f>
        <v>18763.920000000002</v>
      </c>
      <c r="N18" s="85">
        <f>Tabelle!J36</f>
        <v>0.14892000000000002</v>
      </c>
    </row>
    <row r="19" spans="1:14" s="79" customFormat="1" ht="17.25" customHeight="1">
      <c r="A19" s="81"/>
      <c r="B19" s="82">
        <f>Tabelle!A8</f>
        <v>70000</v>
      </c>
      <c r="C19" s="82"/>
      <c r="D19" s="83"/>
      <c r="E19" s="87">
        <f aca="true" t="shared" si="2" ref="E19:E46">F19/12</f>
        <v>797.3000000000001</v>
      </c>
      <c r="F19" s="84">
        <f aca="true" t="shared" si="3" ref="F19:F46">B19*G19</f>
        <v>9567.6</v>
      </c>
      <c r="G19" s="85">
        <f>Tabelle!J8</f>
        <v>0.13668</v>
      </c>
      <c r="I19" s="82">
        <f>Tabelle!A37</f>
        <v>128000</v>
      </c>
      <c r="J19" s="82"/>
      <c r="K19" s="86"/>
      <c r="L19" s="84">
        <f t="shared" si="0"/>
        <v>1599.36</v>
      </c>
      <c r="M19" s="84">
        <f t="shared" si="1"/>
        <v>19192.32</v>
      </c>
      <c r="N19" s="85">
        <f>Tabelle!J37</f>
        <v>0.14994</v>
      </c>
    </row>
    <row r="20" spans="1:14" s="79" customFormat="1" ht="17.25" customHeight="1">
      <c r="A20" s="81"/>
      <c r="B20" s="82">
        <f>Tabelle!A9</f>
        <v>72000</v>
      </c>
      <c r="C20" s="82"/>
      <c r="D20" s="83"/>
      <c r="E20" s="87">
        <f t="shared" si="2"/>
        <v>820.08</v>
      </c>
      <c r="F20" s="84">
        <f t="shared" si="3"/>
        <v>9840.960000000001</v>
      </c>
      <c r="G20" s="85">
        <f>Tabelle!J9</f>
        <v>0.13668000000000002</v>
      </c>
      <c r="I20" s="82">
        <f>Tabelle!A38</f>
        <v>130000</v>
      </c>
      <c r="J20" s="82"/>
      <c r="K20" s="86"/>
      <c r="L20" s="84">
        <f t="shared" si="0"/>
        <v>1624.3500000000001</v>
      </c>
      <c r="M20" s="84">
        <f t="shared" si="1"/>
        <v>19492.2</v>
      </c>
      <c r="N20" s="85">
        <f>Tabelle!J38</f>
        <v>0.14994000000000002</v>
      </c>
    </row>
    <row r="21" spans="1:14" s="79" customFormat="1" ht="17.25" customHeight="1">
      <c r="A21" s="81"/>
      <c r="B21" s="82">
        <f>Tabelle!A10</f>
        <v>74000</v>
      </c>
      <c r="C21" s="82"/>
      <c r="D21" s="83"/>
      <c r="E21" s="87">
        <f t="shared" si="2"/>
        <v>849.15</v>
      </c>
      <c r="F21" s="84">
        <f t="shared" si="3"/>
        <v>10189.8</v>
      </c>
      <c r="G21" s="85">
        <f>Tabelle!J10</f>
        <v>0.1377</v>
      </c>
      <c r="I21" s="82">
        <f>Tabelle!A39</f>
        <v>132000</v>
      </c>
      <c r="J21" s="82"/>
      <c r="K21" s="86"/>
      <c r="L21" s="84">
        <f t="shared" si="0"/>
        <v>1649.3400000000001</v>
      </c>
      <c r="M21" s="84">
        <f t="shared" si="1"/>
        <v>19792.08</v>
      </c>
      <c r="N21" s="85">
        <f>Tabelle!J39</f>
        <v>0.14994000000000002</v>
      </c>
    </row>
    <row r="22" spans="1:14" s="79" customFormat="1" ht="17.25" customHeight="1">
      <c r="A22" s="81"/>
      <c r="B22" s="82">
        <f>Tabelle!A11</f>
        <v>76000</v>
      </c>
      <c r="C22" s="82"/>
      <c r="D22" s="83"/>
      <c r="E22" s="87">
        <f t="shared" si="2"/>
        <v>872.1</v>
      </c>
      <c r="F22" s="84">
        <f t="shared" si="3"/>
        <v>10465.2</v>
      </c>
      <c r="G22" s="85">
        <f>Tabelle!J11</f>
        <v>0.13770000000000002</v>
      </c>
      <c r="I22" s="82">
        <f>Tabelle!A40</f>
        <v>134000</v>
      </c>
      <c r="J22" s="82"/>
      <c r="K22" s="86"/>
      <c r="L22" s="84">
        <f t="shared" si="0"/>
        <v>1697.11</v>
      </c>
      <c r="M22" s="84">
        <f t="shared" si="1"/>
        <v>20365.32</v>
      </c>
      <c r="N22" s="85">
        <f>Tabelle!J40</f>
        <v>0.15198</v>
      </c>
    </row>
    <row r="23" spans="1:14" s="79" customFormat="1" ht="17.25" customHeight="1">
      <c r="A23" s="81"/>
      <c r="B23" s="82">
        <f>Tabelle!A12</f>
        <v>78000</v>
      </c>
      <c r="C23" s="82"/>
      <c r="D23" s="83"/>
      <c r="E23" s="87">
        <f t="shared" si="2"/>
        <v>901.6800000000002</v>
      </c>
      <c r="F23" s="84">
        <f t="shared" si="3"/>
        <v>10820.160000000002</v>
      </c>
      <c r="G23" s="85">
        <f>Tabelle!J12</f>
        <v>0.13872</v>
      </c>
      <c r="I23" s="82">
        <f>Tabelle!A41</f>
        <v>136000</v>
      </c>
      <c r="J23" s="82"/>
      <c r="K23" s="86"/>
      <c r="L23" s="84">
        <f t="shared" si="0"/>
        <v>1722.4399999999998</v>
      </c>
      <c r="M23" s="84">
        <f t="shared" si="1"/>
        <v>20669.28</v>
      </c>
      <c r="N23" s="85">
        <f>Tabelle!J41</f>
        <v>0.15198</v>
      </c>
    </row>
    <row r="24" spans="1:14" s="79" customFormat="1" ht="17.25" customHeight="1">
      <c r="A24" s="81"/>
      <c r="B24" s="82">
        <f>Tabelle!A13</f>
        <v>80000</v>
      </c>
      <c r="C24" s="82"/>
      <c r="D24" s="83"/>
      <c r="E24" s="87">
        <f t="shared" si="2"/>
        <v>924.8000000000001</v>
      </c>
      <c r="F24" s="84">
        <f t="shared" si="3"/>
        <v>11097.6</v>
      </c>
      <c r="G24" s="85">
        <f>Tabelle!J13</f>
        <v>0.13872</v>
      </c>
      <c r="I24" s="82">
        <f>Tabelle!A42</f>
        <v>138000</v>
      </c>
      <c r="J24" s="82"/>
      <c r="K24" s="86"/>
      <c r="L24" s="84">
        <f t="shared" si="0"/>
        <v>1759.5</v>
      </c>
      <c r="M24" s="84">
        <f aca="true" t="shared" si="4" ref="M24:M43">I24*N24</f>
        <v>21114</v>
      </c>
      <c r="N24" s="85">
        <f>Tabelle!J42</f>
        <v>0.153</v>
      </c>
    </row>
    <row r="25" spans="1:14" s="79" customFormat="1" ht="17.25" customHeight="1">
      <c r="A25" s="81"/>
      <c r="B25" s="82">
        <f>Tabelle!A14</f>
        <v>82000</v>
      </c>
      <c r="C25" s="82"/>
      <c r="D25" s="83"/>
      <c r="E25" s="87">
        <f t="shared" si="2"/>
        <v>947.9200000000001</v>
      </c>
      <c r="F25" s="84">
        <f t="shared" si="3"/>
        <v>11375.04</v>
      </c>
      <c r="G25" s="85">
        <f>Tabelle!J14</f>
        <v>0.13872</v>
      </c>
      <c r="I25" s="82">
        <f>Tabelle!A43</f>
        <v>140000</v>
      </c>
      <c r="J25" s="82"/>
      <c r="K25" s="86"/>
      <c r="L25" s="84">
        <f t="shared" si="0"/>
        <v>1785</v>
      </c>
      <c r="M25" s="84">
        <f t="shared" si="4"/>
        <v>21420</v>
      </c>
      <c r="N25" s="85">
        <f>Tabelle!J43</f>
        <v>0.153</v>
      </c>
    </row>
    <row r="26" spans="1:14" s="79" customFormat="1" ht="17.25" customHeight="1">
      <c r="A26" s="81"/>
      <c r="B26" s="82">
        <f>Tabelle!A15</f>
        <v>84000</v>
      </c>
      <c r="C26" s="82"/>
      <c r="D26" s="83"/>
      <c r="E26" s="87">
        <f t="shared" si="2"/>
        <v>985.3200000000002</v>
      </c>
      <c r="F26" s="84">
        <f t="shared" si="3"/>
        <v>11823.840000000002</v>
      </c>
      <c r="G26" s="85">
        <f>Tabelle!J15</f>
        <v>0.14076000000000002</v>
      </c>
      <c r="I26" s="82">
        <f>Tabelle!A44</f>
        <v>142000</v>
      </c>
      <c r="J26" s="82"/>
      <c r="K26" s="86"/>
      <c r="L26" s="84">
        <f t="shared" si="0"/>
        <v>1810.5</v>
      </c>
      <c r="M26" s="84">
        <f t="shared" si="4"/>
        <v>21726</v>
      </c>
      <c r="N26" s="85">
        <f>Tabelle!J44</f>
        <v>0.153</v>
      </c>
    </row>
    <row r="27" spans="1:14" s="79" customFormat="1" ht="17.25" customHeight="1">
      <c r="A27" s="81"/>
      <c r="B27" s="82">
        <f>Tabelle!A16</f>
        <v>86000</v>
      </c>
      <c r="C27" s="82"/>
      <c r="D27" s="83"/>
      <c r="E27" s="87">
        <f t="shared" si="2"/>
        <v>1008.7800000000002</v>
      </c>
      <c r="F27" s="84">
        <f t="shared" si="3"/>
        <v>12105.360000000002</v>
      </c>
      <c r="G27" s="85">
        <f>Tabelle!J16</f>
        <v>0.14076000000000002</v>
      </c>
      <c r="I27" s="82">
        <f>Tabelle!A45</f>
        <v>144000</v>
      </c>
      <c r="J27" s="82"/>
      <c r="K27" s="86"/>
      <c r="L27" s="84">
        <f t="shared" si="0"/>
        <v>1848.24</v>
      </c>
      <c r="M27" s="84">
        <f t="shared" si="4"/>
        <v>22178.88</v>
      </c>
      <c r="N27" s="85">
        <f>Tabelle!J45</f>
        <v>0.15402000000000002</v>
      </c>
    </row>
    <row r="28" spans="1:14" s="79" customFormat="1" ht="17.25" customHeight="1">
      <c r="A28" s="81"/>
      <c r="B28" s="82">
        <f>Tabelle!A17</f>
        <v>88000</v>
      </c>
      <c r="C28" s="82"/>
      <c r="D28" s="83"/>
      <c r="E28" s="87">
        <f t="shared" si="2"/>
        <v>1039.72</v>
      </c>
      <c r="F28" s="84">
        <f t="shared" si="3"/>
        <v>12476.640000000001</v>
      </c>
      <c r="G28" s="85">
        <f>Tabelle!J17</f>
        <v>0.14178000000000002</v>
      </c>
      <c r="I28" s="82">
        <f>Tabelle!A46</f>
        <v>146000</v>
      </c>
      <c r="J28" s="82"/>
      <c r="K28" s="86"/>
      <c r="L28" s="84">
        <f t="shared" si="0"/>
        <v>1873.91</v>
      </c>
      <c r="M28" s="84">
        <f t="shared" si="4"/>
        <v>22486.920000000002</v>
      </c>
      <c r="N28" s="85">
        <f>Tabelle!J46</f>
        <v>0.15402000000000002</v>
      </c>
    </row>
    <row r="29" spans="1:14" s="79" customFormat="1" ht="17.25" customHeight="1">
      <c r="A29" s="81"/>
      <c r="B29" s="82">
        <f>Tabelle!A18</f>
        <v>90000</v>
      </c>
      <c r="C29" s="82"/>
      <c r="D29" s="83"/>
      <c r="E29" s="87">
        <f t="shared" si="2"/>
        <v>1063.3500000000001</v>
      </c>
      <c r="F29" s="84">
        <f t="shared" si="3"/>
        <v>12760.2</v>
      </c>
      <c r="G29" s="85">
        <f>Tabelle!J18</f>
        <v>0.14178000000000002</v>
      </c>
      <c r="I29" s="82">
        <f>Tabelle!A47</f>
        <v>148000</v>
      </c>
      <c r="J29" s="82"/>
      <c r="K29" s="86"/>
      <c r="L29" s="84">
        <f t="shared" si="0"/>
        <v>1912.16</v>
      </c>
      <c r="M29" s="84">
        <f t="shared" si="4"/>
        <v>22945.920000000002</v>
      </c>
      <c r="N29" s="85">
        <f>Tabelle!J47</f>
        <v>0.15504</v>
      </c>
    </row>
    <row r="30" spans="1:14" s="79" customFormat="1" ht="17.25" customHeight="1">
      <c r="A30" s="81"/>
      <c r="B30" s="82">
        <f>Tabelle!A19</f>
        <v>92000</v>
      </c>
      <c r="C30" s="82"/>
      <c r="D30" s="83"/>
      <c r="E30" s="87">
        <f t="shared" si="2"/>
        <v>1086.9800000000002</v>
      </c>
      <c r="F30" s="84">
        <f t="shared" si="3"/>
        <v>13043.760000000002</v>
      </c>
      <c r="G30" s="85">
        <f>Tabelle!J19</f>
        <v>0.14178000000000002</v>
      </c>
      <c r="I30" s="82">
        <f>Tabelle!A48</f>
        <v>150000</v>
      </c>
      <c r="J30" s="82"/>
      <c r="K30" s="86"/>
      <c r="L30" s="84">
        <f t="shared" si="0"/>
        <v>1938</v>
      </c>
      <c r="M30" s="84">
        <f t="shared" si="4"/>
        <v>23256</v>
      </c>
      <c r="N30" s="85">
        <f>Tabelle!J48</f>
        <v>0.15504</v>
      </c>
    </row>
    <row r="31" spans="1:14" s="79" customFormat="1" ht="17.25" customHeight="1">
      <c r="A31" s="81"/>
      <c r="B31" s="82">
        <f>Tabelle!A20</f>
        <v>94000</v>
      </c>
      <c r="C31" s="82"/>
      <c r="D31" s="83"/>
      <c r="E31" s="87">
        <f t="shared" si="2"/>
        <v>1118.6000000000004</v>
      </c>
      <c r="F31" s="84">
        <f t="shared" si="3"/>
        <v>13423.200000000004</v>
      </c>
      <c r="G31" s="85">
        <f>Tabelle!J20</f>
        <v>0.14280000000000004</v>
      </c>
      <c r="I31" s="82">
        <f>Tabelle!A49</f>
        <v>152000</v>
      </c>
      <c r="J31" s="82"/>
      <c r="K31" s="86"/>
      <c r="L31" s="84">
        <f t="shared" si="0"/>
        <v>1963.8400000000001</v>
      </c>
      <c r="M31" s="84">
        <f t="shared" si="4"/>
        <v>23566.08</v>
      </c>
      <c r="N31" s="85">
        <f>Tabelle!J49</f>
        <v>0.15504</v>
      </c>
    </row>
    <row r="32" spans="1:14" s="79" customFormat="1" ht="17.25" customHeight="1">
      <c r="A32" s="81"/>
      <c r="B32" s="82">
        <f>Tabelle!A21</f>
        <v>96000</v>
      </c>
      <c r="C32" s="82"/>
      <c r="D32" s="83"/>
      <c r="E32" s="87">
        <f t="shared" si="2"/>
        <v>1142.4000000000003</v>
      </c>
      <c r="F32" s="84">
        <f t="shared" si="3"/>
        <v>13708.800000000003</v>
      </c>
      <c r="G32" s="85">
        <f>Tabelle!J21</f>
        <v>0.14280000000000004</v>
      </c>
      <c r="I32" s="82">
        <f>Tabelle!A50</f>
        <v>154000</v>
      </c>
      <c r="J32" s="82"/>
      <c r="K32" s="86"/>
      <c r="L32" s="84">
        <f t="shared" si="0"/>
        <v>2002.7700000000002</v>
      </c>
      <c r="M32" s="84">
        <f t="shared" si="4"/>
        <v>24033.24</v>
      </c>
      <c r="N32" s="85">
        <f>Tabelle!J50</f>
        <v>0.15606</v>
      </c>
    </row>
    <row r="33" spans="1:14" s="79" customFormat="1" ht="17.25" customHeight="1">
      <c r="A33" s="81"/>
      <c r="B33" s="82">
        <f>Tabelle!A22</f>
        <v>98000</v>
      </c>
      <c r="C33" s="82"/>
      <c r="D33" s="83"/>
      <c r="E33" s="87">
        <f t="shared" si="2"/>
        <v>1174.5299999999997</v>
      </c>
      <c r="F33" s="84">
        <f t="shared" si="3"/>
        <v>14094.359999999997</v>
      </c>
      <c r="G33" s="85">
        <f>Tabelle!J22</f>
        <v>0.14381999999999998</v>
      </c>
      <c r="I33" s="82">
        <f>Tabelle!A51</f>
        <v>156000</v>
      </c>
      <c r="J33" s="82"/>
      <c r="K33" s="86"/>
      <c r="L33" s="84">
        <f t="shared" si="0"/>
        <v>2028.78</v>
      </c>
      <c r="M33" s="84">
        <f t="shared" si="4"/>
        <v>24345.36</v>
      </c>
      <c r="N33" s="85">
        <f>Tabelle!J51</f>
        <v>0.15606</v>
      </c>
    </row>
    <row r="34" spans="1:14" s="79" customFormat="1" ht="17.25" customHeight="1">
      <c r="A34" s="81"/>
      <c r="B34" s="82">
        <f>Tabelle!A23</f>
        <v>100000</v>
      </c>
      <c r="C34" s="82"/>
      <c r="D34" s="83"/>
      <c r="E34" s="87">
        <f t="shared" si="2"/>
        <v>1198.4999999999998</v>
      </c>
      <c r="F34" s="84">
        <f t="shared" si="3"/>
        <v>14381.999999999998</v>
      </c>
      <c r="G34" s="85">
        <f>Tabelle!J23</f>
        <v>0.14381999999999998</v>
      </c>
      <c r="I34" s="82">
        <f>Tabelle!A52</f>
        <v>158000</v>
      </c>
      <c r="J34" s="82"/>
      <c r="K34" s="86"/>
      <c r="L34" s="84">
        <f t="shared" si="0"/>
        <v>2068.22</v>
      </c>
      <c r="M34" s="84">
        <f t="shared" si="4"/>
        <v>24818.64</v>
      </c>
      <c r="N34" s="85">
        <f>Tabelle!J52</f>
        <v>0.15708</v>
      </c>
    </row>
    <row r="35" spans="1:14" s="79" customFormat="1" ht="17.25" customHeight="1">
      <c r="A35" s="81"/>
      <c r="B35" s="82">
        <f>Tabelle!A24</f>
        <v>102000</v>
      </c>
      <c r="C35" s="82"/>
      <c r="D35" s="83"/>
      <c r="E35" s="87">
        <f t="shared" si="2"/>
        <v>1222.4699999999998</v>
      </c>
      <c r="F35" s="84">
        <f t="shared" si="3"/>
        <v>14669.639999999998</v>
      </c>
      <c r="G35" s="85">
        <f>Tabelle!J24</f>
        <v>0.14381999999999998</v>
      </c>
      <c r="I35" s="82">
        <f>Tabelle!A53</f>
        <v>160000</v>
      </c>
      <c r="J35" s="82"/>
      <c r="K35" s="86"/>
      <c r="L35" s="84">
        <f t="shared" si="0"/>
        <v>2094.4</v>
      </c>
      <c r="M35" s="84">
        <f t="shared" si="4"/>
        <v>25132.8</v>
      </c>
      <c r="N35" s="85">
        <f>Tabelle!J53</f>
        <v>0.15708</v>
      </c>
    </row>
    <row r="36" spans="1:14" s="79" customFormat="1" ht="17.25" customHeight="1">
      <c r="A36" s="81"/>
      <c r="B36" s="82">
        <f>Tabelle!A25</f>
        <v>104000</v>
      </c>
      <c r="C36" s="82"/>
      <c r="D36" s="83"/>
      <c r="E36" s="87">
        <f t="shared" si="2"/>
        <v>1255.28</v>
      </c>
      <c r="F36" s="84">
        <f t="shared" si="3"/>
        <v>15063.359999999999</v>
      </c>
      <c r="G36" s="85">
        <f>Tabelle!J25</f>
        <v>0.14484</v>
      </c>
      <c r="I36" s="82">
        <f>Tabelle!A54</f>
        <v>162000</v>
      </c>
      <c r="J36" s="82"/>
      <c r="K36" s="86"/>
      <c r="L36" s="84">
        <f t="shared" si="0"/>
        <v>2120.58</v>
      </c>
      <c r="M36" s="84">
        <f t="shared" si="4"/>
        <v>25446.96</v>
      </c>
      <c r="N36" s="85">
        <f>Tabelle!J54</f>
        <v>0.15708</v>
      </c>
    </row>
    <row r="37" spans="1:14" s="79" customFormat="1" ht="17.25" customHeight="1">
      <c r="A37" s="81"/>
      <c r="B37" s="82">
        <f>Tabelle!A26</f>
        <v>106000</v>
      </c>
      <c r="C37" s="82"/>
      <c r="D37" s="83"/>
      <c r="E37" s="87">
        <f t="shared" si="2"/>
        <v>1279.4199999999998</v>
      </c>
      <c r="F37" s="84">
        <f t="shared" si="3"/>
        <v>15353.039999999999</v>
      </c>
      <c r="G37" s="85">
        <f>Tabelle!J26</f>
        <v>0.14484</v>
      </c>
      <c r="I37" s="82">
        <f>Tabelle!A55</f>
        <v>164000</v>
      </c>
      <c r="J37" s="82"/>
      <c r="K37" s="86"/>
      <c r="L37" s="84">
        <f t="shared" si="0"/>
        <v>2160.7000000000003</v>
      </c>
      <c r="M37" s="84">
        <f t="shared" si="4"/>
        <v>25928.4</v>
      </c>
      <c r="N37" s="85">
        <f>Tabelle!J55</f>
        <v>0.15810000000000002</v>
      </c>
    </row>
    <row r="38" spans="1:14" s="79" customFormat="1" ht="17.25" customHeight="1">
      <c r="A38" s="81"/>
      <c r="B38" s="82">
        <f>Tabelle!A27</f>
        <v>108000</v>
      </c>
      <c r="C38" s="82"/>
      <c r="D38" s="83"/>
      <c r="E38" s="87">
        <f t="shared" si="2"/>
        <v>1312.74</v>
      </c>
      <c r="F38" s="84">
        <f t="shared" si="3"/>
        <v>15752.88</v>
      </c>
      <c r="G38" s="85">
        <f>Tabelle!J27</f>
        <v>0.14586</v>
      </c>
      <c r="I38" s="82">
        <f>Tabelle!A56</f>
        <v>166000</v>
      </c>
      <c r="J38" s="82"/>
      <c r="K38" s="86"/>
      <c r="L38" s="84">
        <f t="shared" si="0"/>
        <v>2187.05</v>
      </c>
      <c r="M38" s="84">
        <f t="shared" si="4"/>
        <v>26244.600000000002</v>
      </c>
      <c r="N38" s="85">
        <f>Tabelle!J56</f>
        <v>0.15810000000000002</v>
      </c>
    </row>
    <row r="39" spans="1:14" s="79" customFormat="1" ht="17.25" customHeight="1">
      <c r="A39" s="81"/>
      <c r="B39" s="82">
        <f>Tabelle!A28</f>
        <v>110000</v>
      </c>
      <c r="C39" s="82"/>
      <c r="D39" s="83"/>
      <c r="E39" s="87">
        <f t="shared" si="2"/>
        <v>1337.05</v>
      </c>
      <c r="F39" s="84">
        <f t="shared" si="3"/>
        <v>16044.599999999999</v>
      </c>
      <c r="G39" s="85">
        <f>Tabelle!J28</f>
        <v>0.14586</v>
      </c>
      <c r="I39" s="82">
        <f>Tabelle!A57</f>
        <v>168000</v>
      </c>
      <c r="J39" s="82"/>
      <c r="K39" s="86"/>
      <c r="L39" s="84">
        <f t="shared" si="0"/>
        <v>2227.6800000000003</v>
      </c>
      <c r="M39" s="84">
        <f t="shared" si="4"/>
        <v>26732.160000000003</v>
      </c>
      <c r="N39" s="85">
        <f>Tabelle!J57</f>
        <v>0.15912</v>
      </c>
    </row>
    <row r="40" spans="1:14" s="79" customFormat="1" ht="17.25" customHeight="1">
      <c r="A40" s="81"/>
      <c r="B40" s="82">
        <f>Tabelle!A29</f>
        <v>112000</v>
      </c>
      <c r="C40" s="82"/>
      <c r="D40" s="83"/>
      <c r="E40" s="87">
        <f t="shared" si="2"/>
        <v>1361.36</v>
      </c>
      <c r="F40" s="84">
        <f t="shared" si="3"/>
        <v>16336.32</v>
      </c>
      <c r="G40" s="85">
        <f>Tabelle!J29</f>
        <v>0.14586</v>
      </c>
      <c r="I40" s="82">
        <f>Tabelle!A58</f>
        <v>170000</v>
      </c>
      <c r="J40" s="82"/>
      <c r="K40" s="86"/>
      <c r="L40" s="84">
        <f t="shared" si="0"/>
        <v>2254.2000000000003</v>
      </c>
      <c r="M40" s="84">
        <f t="shared" si="4"/>
        <v>27050.4</v>
      </c>
      <c r="N40" s="85">
        <f>Tabelle!J58</f>
        <v>0.15912</v>
      </c>
    </row>
    <row r="41" spans="1:14" s="79" customFormat="1" ht="17.25" customHeight="1">
      <c r="A41" s="81"/>
      <c r="B41" s="82">
        <f>Tabelle!A30</f>
        <v>114000</v>
      </c>
      <c r="C41" s="82"/>
      <c r="D41" s="83"/>
      <c r="E41" s="87">
        <f t="shared" si="2"/>
        <v>1395.36</v>
      </c>
      <c r="F41" s="84">
        <f t="shared" si="3"/>
        <v>16744.32</v>
      </c>
      <c r="G41" s="85">
        <f>Tabelle!J30</f>
        <v>0.14688</v>
      </c>
      <c r="I41" s="82">
        <f>Tabelle!A59</f>
        <v>172000</v>
      </c>
      <c r="J41" s="82"/>
      <c r="K41" s="86"/>
      <c r="L41" s="84">
        <f t="shared" si="0"/>
        <v>2280.72</v>
      </c>
      <c r="M41" s="84">
        <f t="shared" si="4"/>
        <v>27368.639999999996</v>
      </c>
      <c r="N41" s="85">
        <f>Tabelle!J59</f>
        <v>0.15911999999999998</v>
      </c>
    </row>
    <row r="42" spans="1:14" s="79" customFormat="1" ht="17.25" customHeight="1">
      <c r="A42" s="81"/>
      <c r="B42" s="82">
        <f>Tabelle!A31</f>
        <v>116000</v>
      </c>
      <c r="C42" s="82"/>
      <c r="D42" s="83"/>
      <c r="E42" s="87">
        <f t="shared" si="2"/>
        <v>1419.8400000000001</v>
      </c>
      <c r="F42" s="84">
        <f t="shared" si="3"/>
        <v>17038.08</v>
      </c>
      <c r="G42" s="85">
        <f>Tabelle!J31</f>
        <v>0.14688</v>
      </c>
      <c r="I42" s="82">
        <f>Tabelle!A60</f>
        <v>174000</v>
      </c>
      <c r="J42" s="82"/>
      <c r="K42" s="86"/>
      <c r="L42" s="84">
        <f t="shared" si="0"/>
        <v>2322.03</v>
      </c>
      <c r="M42" s="84">
        <f t="shared" si="4"/>
        <v>27864.36</v>
      </c>
      <c r="N42" s="85">
        <f>Tabelle!J60</f>
        <v>0.16014</v>
      </c>
    </row>
    <row r="43" spans="1:14" s="79" customFormat="1" ht="17.25" customHeight="1">
      <c r="A43" s="81"/>
      <c r="B43" s="82">
        <f>Tabelle!A32</f>
        <v>118000</v>
      </c>
      <c r="C43" s="82"/>
      <c r="D43" s="83"/>
      <c r="E43" s="87">
        <f t="shared" si="2"/>
        <v>1454.3500000000001</v>
      </c>
      <c r="F43" s="84">
        <f t="shared" si="3"/>
        <v>17452.2</v>
      </c>
      <c r="G43" s="85">
        <f>Tabelle!J32</f>
        <v>0.1479</v>
      </c>
      <c r="I43" s="82">
        <f>Tabelle!A61</f>
        <v>176000</v>
      </c>
      <c r="J43" s="82"/>
      <c r="K43" s="86"/>
      <c r="L43" s="84">
        <f t="shared" si="0"/>
        <v>2348.72</v>
      </c>
      <c r="M43" s="84">
        <f t="shared" si="4"/>
        <v>28184.64</v>
      </c>
      <c r="N43" s="85">
        <f>Tabelle!J61</f>
        <v>0.16014</v>
      </c>
    </row>
    <row r="44" spans="1:14" s="79" customFormat="1" ht="17.25" customHeight="1">
      <c r="A44" s="81"/>
      <c r="B44" s="82">
        <f>Tabelle!A33</f>
        <v>120000</v>
      </c>
      <c r="C44" s="82"/>
      <c r="D44" s="83"/>
      <c r="E44" s="87">
        <f t="shared" si="2"/>
        <v>1479</v>
      </c>
      <c r="F44" s="84">
        <f t="shared" si="3"/>
        <v>17748</v>
      </c>
      <c r="G44" s="85">
        <f>Tabelle!J33</f>
        <v>0.1479</v>
      </c>
      <c r="I44" s="82">
        <f>Tabelle!A62</f>
        <v>178000</v>
      </c>
      <c r="J44" s="82"/>
      <c r="K44" s="86"/>
      <c r="L44" s="84">
        <f aca="true" t="shared" si="5" ref="L44:L45">M44/12</f>
        <v>2390.54</v>
      </c>
      <c r="M44" s="84">
        <f aca="true" t="shared" si="6" ref="M44:M45">I44*N44</f>
        <v>28686.48</v>
      </c>
      <c r="N44" s="85">
        <f>Tabelle!J62</f>
        <v>0.16116</v>
      </c>
    </row>
    <row r="45" spans="1:14" s="79" customFormat="1" ht="17.25" customHeight="1">
      <c r="A45" s="81"/>
      <c r="B45" s="82">
        <f>Tabelle!A34</f>
        <v>122000</v>
      </c>
      <c r="C45" s="82"/>
      <c r="D45" s="83"/>
      <c r="E45" s="87">
        <f t="shared" si="2"/>
        <v>1503.6499999999999</v>
      </c>
      <c r="F45" s="84">
        <f t="shared" si="3"/>
        <v>18043.8</v>
      </c>
      <c r="G45" s="85">
        <f>Tabelle!J34</f>
        <v>0.1479</v>
      </c>
      <c r="I45" s="82">
        <f>Tabelle!A63</f>
        <v>180000</v>
      </c>
      <c r="J45" s="82"/>
      <c r="K45" s="86"/>
      <c r="L45" s="84">
        <f t="shared" si="5"/>
        <v>2417.4</v>
      </c>
      <c r="M45" s="84">
        <f t="shared" si="6"/>
        <v>29008.8</v>
      </c>
      <c r="N45" s="85">
        <f>Tabelle!J63</f>
        <v>0.16116</v>
      </c>
    </row>
    <row r="46" spans="1:14" s="79" customFormat="1" ht="17.25" customHeight="1">
      <c r="A46" s="81"/>
      <c r="B46" s="82">
        <f>Tabelle!A35</f>
        <v>124000</v>
      </c>
      <c r="C46" s="82"/>
      <c r="D46" s="83"/>
      <c r="E46" s="87">
        <f t="shared" si="2"/>
        <v>1538.8400000000001</v>
      </c>
      <c r="F46" s="84">
        <f t="shared" si="3"/>
        <v>18466.08</v>
      </c>
      <c r="G46" s="85">
        <f>Tabelle!J35</f>
        <v>0.14892000000000002</v>
      </c>
      <c r="I46" s="88"/>
      <c r="J46" s="89"/>
      <c r="K46" s="89"/>
      <c r="L46" s="65"/>
      <c r="M46" s="90"/>
      <c r="N46" s="90"/>
    </row>
    <row r="47" spans="1:7" s="79" customFormat="1" ht="17.25" customHeight="1">
      <c r="A47" s="88"/>
      <c r="B47" s="89"/>
      <c r="C47" s="89"/>
      <c r="D47" s="65"/>
      <c r="E47" s="90"/>
      <c r="F47" s="90"/>
      <c r="G47" s="91"/>
    </row>
    <row r="48" s="79" customFormat="1" ht="17.25" customHeight="1">
      <c r="I48" s="79" t="s">
        <v>9</v>
      </c>
    </row>
    <row r="49" spans="9:14" s="79" customFormat="1" ht="17.25" customHeight="1">
      <c r="I49" s="83" t="s">
        <v>4</v>
      </c>
      <c r="J49" s="83"/>
      <c r="K49" s="86"/>
      <c r="L49" s="87">
        <f>Tabelle!L64</f>
        <v>2448</v>
      </c>
      <c r="M49" s="87">
        <f>+L49*12</f>
        <v>29376</v>
      </c>
      <c r="N49" s="85"/>
    </row>
    <row r="50" spans="9:14" s="79" customFormat="1" ht="17.25" customHeight="1">
      <c r="I50" s="83" t="s">
        <v>5</v>
      </c>
      <c r="J50" s="83"/>
      <c r="K50" s="86"/>
      <c r="L50" s="87">
        <f>Tabelle!L65</f>
        <v>2856</v>
      </c>
      <c r="M50" s="84">
        <f>+L50*12</f>
        <v>34272</v>
      </c>
      <c r="N50" s="85"/>
    </row>
    <row r="51" spans="9:14" s="79" customFormat="1" ht="17.25" customHeight="1">
      <c r="I51" s="83" t="s">
        <v>6</v>
      </c>
      <c r="J51" s="83"/>
      <c r="K51" s="86"/>
      <c r="L51" s="87">
        <f>Tabelle!L66</f>
        <v>3060</v>
      </c>
      <c r="M51" s="84">
        <f>+L51*12</f>
        <v>36720</v>
      </c>
      <c r="N51" s="85"/>
    </row>
    <row r="52" spans="5:14" s="79" customFormat="1" ht="17.25" customHeight="1">
      <c r="E52" s="92"/>
      <c r="F52" s="67"/>
      <c r="G52" s="67"/>
      <c r="N52" s="67"/>
    </row>
    <row r="53" spans="1:11" ht="15" customHeight="1">
      <c r="A53" s="93" t="s">
        <v>7</v>
      </c>
      <c r="H53" s="79"/>
      <c r="I53" s="79"/>
      <c r="J53" s="79"/>
      <c r="K53" s="79"/>
    </row>
    <row r="54" spans="1:11" ht="15" customHeight="1">
      <c r="A54" s="74"/>
      <c r="B54" s="89" t="s">
        <v>140</v>
      </c>
      <c r="H54" s="79"/>
      <c r="I54" s="79"/>
      <c r="J54" s="79"/>
      <c r="K54" s="79"/>
    </row>
    <row r="55" spans="1:11" ht="15" customHeight="1">
      <c r="A55" s="79"/>
      <c r="B55" s="65" t="s">
        <v>141</v>
      </c>
      <c r="H55" s="79"/>
      <c r="I55" s="79"/>
      <c r="J55" s="79"/>
      <c r="K55" s="79"/>
    </row>
    <row r="56" spans="1:11" ht="9" customHeight="1">
      <c r="A56" s="79"/>
      <c r="H56" s="79"/>
      <c r="I56" s="79"/>
      <c r="J56" s="79"/>
      <c r="K56" s="79"/>
    </row>
    <row r="57" spans="1:11" ht="15" customHeight="1">
      <c r="A57" s="79"/>
      <c r="B57" s="83" t="s">
        <v>96</v>
      </c>
      <c r="C57" s="83"/>
      <c r="D57" s="83"/>
      <c r="E57" s="83"/>
      <c r="F57" s="83" t="s">
        <v>8</v>
      </c>
      <c r="H57" s="79"/>
      <c r="I57" s="79"/>
      <c r="J57" s="79"/>
      <c r="K57" s="79"/>
    </row>
    <row r="58" spans="1:11" ht="16.9" customHeight="1">
      <c r="A58" s="79"/>
      <c r="H58" s="79"/>
      <c r="I58" s="79"/>
      <c r="J58" s="79"/>
      <c r="K58" s="79"/>
    </row>
    <row r="59" spans="1:11" ht="12.75">
      <c r="A59" s="68" t="s">
        <v>142</v>
      </c>
      <c r="B59" s="68"/>
      <c r="E59" s="70"/>
      <c r="H59" s="79"/>
      <c r="I59" s="79"/>
      <c r="J59" s="79"/>
      <c r="K59" s="79"/>
    </row>
    <row r="60" spans="1:11" ht="12.75">
      <c r="A60" s="68" t="s">
        <v>116</v>
      </c>
      <c r="E60" s="70"/>
      <c r="H60" s="79"/>
      <c r="I60" s="79"/>
      <c r="J60" s="79"/>
      <c r="K60" s="79"/>
    </row>
    <row r="61" spans="8:11" ht="12.75">
      <c r="H61" s="79"/>
      <c r="I61" s="79"/>
      <c r="J61" s="79"/>
      <c r="K61" s="79"/>
    </row>
    <row r="62" spans="8:11" ht="5.25" customHeight="1">
      <c r="H62" s="79"/>
      <c r="I62" s="79"/>
      <c r="J62" s="79"/>
      <c r="K62" s="79"/>
    </row>
    <row r="63" spans="1:11" ht="12.75">
      <c r="A63" s="94" t="s">
        <v>146</v>
      </c>
      <c r="H63" s="79"/>
      <c r="I63" s="79"/>
      <c r="J63" s="79"/>
      <c r="K63" s="79"/>
    </row>
    <row r="68" spans="8:11" ht="12.75">
      <c r="H68" s="79"/>
      <c r="I68" s="79"/>
      <c r="J68" s="79"/>
      <c r="K68" s="79"/>
    </row>
    <row r="69" spans="8:11" ht="12.75">
      <c r="H69" s="79"/>
      <c r="I69" s="79"/>
      <c r="J69" s="79"/>
      <c r="K69" s="79"/>
    </row>
    <row r="70" spans="8:11" ht="12.75">
      <c r="H70" s="79"/>
      <c r="I70" s="79"/>
      <c r="J70" s="79"/>
      <c r="K70" s="79"/>
    </row>
    <row r="71" spans="8:11" ht="12.75">
      <c r="H71" s="79"/>
      <c r="I71" s="79"/>
      <c r="J71" s="79"/>
      <c r="K71" s="79"/>
    </row>
    <row r="72" spans="8:11" ht="12.75">
      <c r="H72" s="79"/>
      <c r="I72" s="79"/>
      <c r="J72" s="79"/>
      <c r="K72" s="79"/>
    </row>
    <row r="73" spans="8:11" ht="12.75">
      <c r="H73" s="79"/>
      <c r="I73" s="79"/>
      <c r="J73" s="79"/>
      <c r="K73" s="79"/>
    </row>
    <row r="74" spans="8:11" ht="12.75">
      <c r="H74" s="79"/>
      <c r="I74" s="79"/>
      <c r="J74" s="79"/>
      <c r="K74" s="79"/>
    </row>
    <row r="75" spans="8:11" ht="12.75">
      <c r="H75" s="79"/>
      <c r="I75" s="79"/>
      <c r="J75" s="79"/>
      <c r="K75" s="79"/>
    </row>
    <row r="76" spans="8:11" ht="12.75">
      <c r="H76" s="79"/>
      <c r="I76" s="79"/>
      <c r="J76" s="79"/>
      <c r="K76" s="79"/>
    </row>
    <row r="77" spans="8:11" ht="12.75">
      <c r="H77" s="79"/>
      <c r="I77" s="79"/>
      <c r="J77" s="79"/>
      <c r="K77" s="79"/>
    </row>
    <row r="78" spans="8:11" ht="12.75">
      <c r="H78" s="79"/>
      <c r="I78" s="79"/>
      <c r="J78" s="79"/>
      <c r="K78" s="79"/>
    </row>
    <row r="79" spans="8:11" ht="12.75">
      <c r="H79" s="79"/>
      <c r="I79" s="79"/>
      <c r="J79" s="79"/>
      <c r="K79" s="79"/>
    </row>
    <row r="80" spans="8:11" ht="12.75">
      <c r="H80" s="79"/>
      <c r="I80" s="79"/>
      <c r="J80" s="79"/>
      <c r="K80" s="79"/>
    </row>
    <row r="81" spans="8:11" ht="12.75">
      <c r="H81" s="79"/>
      <c r="I81" s="79"/>
      <c r="J81" s="79"/>
      <c r="K81" s="79"/>
    </row>
    <row r="82" spans="8:11" ht="12.75">
      <c r="H82" s="79"/>
      <c r="I82" s="79"/>
      <c r="J82" s="79"/>
      <c r="K82" s="79"/>
    </row>
    <row r="83" spans="8:11" ht="12.75">
      <c r="H83" s="79"/>
      <c r="I83" s="79"/>
      <c r="J83" s="79"/>
      <c r="K83" s="79"/>
    </row>
    <row r="84" spans="8:11" ht="12.75">
      <c r="H84" s="79"/>
      <c r="I84" s="79"/>
      <c r="J84" s="79"/>
      <c r="K84" s="79"/>
    </row>
    <row r="85" spans="8:11" ht="12.75">
      <c r="H85" s="79"/>
      <c r="I85" s="79"/>
      <c r="J85" s="79"/>
      <c r="K85" s="79"/>
    </row>
    <row r="86" spans="8:11" ht="12.75">
      <c r="H86" s="79"/>
      <c r="I86" s="79"/>
      <c r="J86" s="79"/>
      <c r="K86" s="79"/>
    </row>
    <row r="87" spans="8:11" ht="12.75">
      <c r="H87" s="79"/>
      <c r="I87" s="79"/>
      <c r="J87" s="79"/>
      <c r="K87" s="79"/>
    </row>
    <row r="88" spans="8:11" ht="12.75">
      <c r="H88" s="79"/>
      <c r="I88" s="79"/>
      <c r="J88" s="79"/>
      <c r="K88" s="79"/>
    </row>
    <row r="89" spans="8:11" ht="12.75">
      <c r="H89" s="79"/>
      <c r="I89" s="79"/>
      <c r="J89" s="79"/>
      <c r="K89" s="79"/>
    </row>
    <row r="90" spans="8:11" ht="12.75">
      <c r="H90" s="79"/>
      <c r="I90" s="79"/>
      <c r="J90" s="79"/>
      <c r="K90" s="79"/>
    </row>
    <row r="91" spans="8:11" ht="12.75">
      <c r="H91" s="79"/>
      <c r="I91" s="79"/>
      <c r="J91" s="79"/>
      <c r="K91" s="79"/>
    </row>
    <row r="92" spans="8:11" ht="12.75">
      <c r="H92" s="79"/>
      <c r="I92" s="79"/>
      <c r="J92" s="79"/>
      <c r="K92" s="79"/>
    </row>
    <row r="93" spans="8:11" ht="12.75">
      <c r="H93" s="79"/>
      <c r="I93" s="79"/>
      <c r="J93" s="79"/>
      <c r="K93" s="79"/>
    </row>
    <row r="94" spans="8:11" ht="12.75">
      <c r="H94" s="79"/>
      <c r="I94" s="79"/>
      <c r="J94" s="79"/>
      <c r="K94" s="79"/>
    </row>
    <row r="95" spans="8:11" ht="12.75">
      <c r="H95" s="79"/>
      <c r="I95" s="79"/>
      <c r="J95" s="79"/>
      <c r="K95" s="79"/>
    </row>
    <row r="96" spans="8:11" ht="12.75">
      <c r="H96" s="79"/>
      <c r="I96" s="79"/>
      <c r="J96" s="79"/>
      <c r="K96" s="79"/>
    </row>
    <row r="97" spans="8:11" ht="12.75">
      <c r="H97" s="79"/>
      <c r="I97" s="79"/>
      <c r="J97" s="79"/>
      <c r="K97" s="79"/>
    </row>
    <row r="98" spans="8:11" ht="12.75">
      <c r="H98" s="79"/>
      <c r="I98" s="79"/>
      <c r="J98" s="79"/>
      <c r="K98" s="79"/>
    </row>
    <row r="99" spans="8:11" ht="12.75">
      <c r="H99" s="79"/>
      <c r="I99" s="79"/>
      <c r="J99" s="79"/>
      <c r="K99" s="79"/>
    </row>
    <row r="100" spans="8:11" ht="12.75">
      <c r="H100" s="79"/>
      <c r="I100" s="79"/>
      <c r="J100" s="79"/>
      <c r="K100" s="79"/>
    </row>
    <row r="101" spans="8:11" ht="12.75">
      <c r="H101" s="79"/>
      <c r="I101" s="79"/>
      <c r="J101" s="79"/>
      <c r="K101" s="79"/>
    </row>
    <row r="102" spans="8:11" ht="12.75">
      <c r="H102" s="79"/>
      <c r="I102" s="79"/>
      <c r="J102" s="79"/>
      <c r="K102" s="79"/>
    </row>
    <row r="103" spans="8:11" ht="12.75">
      <c r="H103" s="79"/>
      <c r="I103" s="79"/>
      <c r="J103" s="79"/>
      <c r="K103" s="79"/>
    </row>
    <row r="104" spans="8:11" ht="12.75">
      <c r="H104" s="79"/>
      <c r="I104" s="79"/>
      <c r="J104" s="79"/>
      <c r="K104" s="79"/>
    </row>
    <row r="105" spans="8:11" ht="12.75">
      <c r="H105" s="79"/>
      <c r="I105" s="79"/>
      <c r="J105" s="79"/>
      <c r="K105" s="79"/>
    </row>
    <row r="106" spans="8:11" ht="12.75">
      <c r="H106" s="79"/>
      <c r="I106" s="79"/>
      <c r="J106" s="79"/>
      <c r="K106" s="79"/>
    </row>
    <row r="107" spans="8:11" ht="12.75">
      <c r="H107" s="79"/>
      <c r="I107" s="79"/>
      <c r="J107" s="79"/>
      <c r="K107" s="79"/>
    </row>
    <row r="108" spans="8:11" ht="12.75">
      <c r="H108" s="79"/>
      <c r="I108" s="79"/>
      <c r="J108" s="79"/>
      <c r="K108" s="79"/>
    </row>
    <row r="109" spans="8:11" ht="12.75">
      <c r="H109" s="79"/>
      <c r="I109" s="79"/>
      <c r="J109" s="79"/>
      <c r="K109" s="79"/>
    </row>
    <row r="110" spans="8:11" ht="12.75">
      <c r="H110" s="79"/>
      <c r="I110" s="79"/>
      <c r="J110" s="79"/>
      <c r="K110" s="79"/>
    </row>
    <row r="111" spans="8:11" ht="12.75">
      <c r="H111" s="79"/>
      <c r="I111" s="79"/>
      <c r="J111" s="79"/>
      <c r="K111" s="79"/>
    </row>
    <row r="112" spans="8:11" ht="12.75">
      <c r="H112" s="79"/>
      <c r="I112" s="79"/>
      <c r="J112" s="79"/>
      <c r="K112" s="79"/>
    </row>
    <row r="113" spans="8:11" ht="12.75">
      <c r="H113" s="79"/>
      <c r="I113" s="79"/>
      <c r="J113" s="79"/>
      <c r="K113" s="79"/>
    </row>
    <row r="114" spans="8:11" ht="12.75">
      <c r="H114" s="79"/>
      <c r="I114" s="79"/>
      <c r="J114" s="79"/>
      <c r="K114" s="79"/>
    </row>
    <row r="115" spans="8:11" ht="12.75">
      <c r="H115" s="79"/>
      <c r="I115" s="79"/>
      <c r="J115" s="79"/>
      <c r="K115" s="79"/>
    </row>
    <row r="116" ht="12.75">
      <c r="H116" s="79"/>
    </row>
  </sheetData>
  <sheetProtection algorithmName="SHA-512" hashValue="+6HAJF1QsnudzI3mfdg0mm2LWZ0koHTwJsSp2CJnWFUTDtfAxEvxWBdWGoIZBz/98Cw1PV5DN2wUwS1Term4Tg==" saltValue="tJPL+JYWPKFXO2b/4VApfw==" spinCount="100000" sheet="1" objects="1" scenarios="1" selectLockedCells="1" selectUnlockedCells="1"/>
  <mergeCells count="9">
    <mergeCell ref="L5:N5"/>
    <mergeCell ref="A11:N11"/>
    <mergeCell ref="A9:N9"/>
    <mergeCell ref="A8:N8"/>
    <mergeCell ref="A15:C15"/>
    <mergeCell ref="E15:G15"/>
    <mergeCell ref="I15:J15"/>
    <mergeCell ref="L15:N15"/>
    <mergeCell ref="A13:N13"/>
  </mergeCells>
  <printOptions/>
  <pageMargins left="0.7086614173228347" right="0.7086614173228347" top="0.5511811023622047" bottom="0.7480314960629921" header="0.31496062992125984" footer="0.31496062992125984"/>
  <pageSetup fitToHeight="1" fitToWidth="1" horizontalDpi="300" verticalDpi="300" orientation="portrait" paperSize="9" scale="66"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H64"/>
  <sheetViews>
    <sheetView showGridLines="0" zoomScalePageLayoutView="90" workbookViewId="0" topLeftCell="A1">
      <selection activeCell="A1" sqref="A1:XFD1048576"/>
    </sheetView>
  </sheetViews>
  <sheetFormatPr defaultColWidth="11.421875" defaultRowHeight="12.75"/>
  <cols>
    <col min="1" max="1" width="45.140625" style="68" customWidth="1"/>
    <col min="2" max="2" width="2.28125" style="68" customWidth="1"/>
    <col min="3" max="4" width="17.7109375" style="68" customWidth="1"/>
    <col min="5" max="5" width="5.421875" style="68" customWidth="1"/>
    <col min="6" max="7" width="16.28125" style="68" customWidth="1"/>
    <col min="8" max="16384" width="11.421875" style="68" customWidth="1"/>
  </cols>
  <sheetData>
    <row r="1" ht="12.75"/>
    <row r="2" ht="12.75"/>
    <row r="3" ht="12.75"/>
    <row r="5" spans="1:6" ht="31.5" customHeight="1">
      <c r="A5" s="195" t="s">
        <v>71</v>
      </c>
      <c r="B5" s="195"/>
      <c r="C5" s="195"/>
      <c r="D5" s="195"/>
      <c r="E5" s="195"/>
      <c r="F5" s="195"/>
    </row>
    <row r="6" spans="1:2" ht="22.15" customHeight="1">
      <c r="A6" s="95" t="s">
        <v>70</v>
      </c>
      <c r="B6" s="95"/>
    </row>
    <row r="8" spans="1:5" ht="15">
      <c r="A8" s="68" t="s">
        <v>69</v>
      </c>
      <c r="C8" s="96"/>
      <c r="D8" s="96"/>
      <c r="E8" s="96"/>
    </row>
    <row r="9" spans="1:5" ht="15">
      <c r="A9" s="96"/>
      <c r="B9" s="96"/>
      <c r="C9" s="96"/>
      <c r="D9" s="96"/>
      <c r="E9" s="96"/>
    </row>
    <row r="11" spans="1:5" s="101" customFormat="1" ht="39.75" customHeight="1">
      <c r="A11" s="97" t="s">
        <v>127</v>
      </c>
      <c r="B11" s="98"/>
      <c r="C11" s="99" t="s">
        <v>128</v>
      </c>
      <c r="D11" s="100" t="s">
        <v>143</v>
      </c>
      <c r="E11" s="98"/>
    </row>
    <row r="12" spans="1:5" s="105" customFormat="1" ht="12.75">
      <c r="A12" s="102"/>
      <c r="B12" s="103"/>
      <c r="C12" s="104" t="s">
        <v>84</v>
      </c>
      <c r="D12" s="104" t="s">
        <v>83</v>
      </c>
      <c r="E12" s="103"/>
    </row>
    <row r="13" spans="1:5" ht="15">
      <c r="A13" s="106" t="s">
        <v>92</v>
      </c>
      <c r="B13" s="107"/>
      <c r="C13" s="108">
        <v>1200</v>
      </c>
      <c r="D13" s="109">
        <v>1540</v>
      </c>
      <c r="E13" s="110"/>
    </row>
    <row r="14" spans="1:5" ht="14.25">
      <c r="A14" s="107">
        <v>98000</v>
      </c>
      <c r="B14" s="107"/>
      <c r="C14" s="108">
        <v>1225</v>
      </c>
      <c r="D14" s="109">
        <v>1570</v>
      </c>
      <c r="E14" s="110"/>
    </row>
    <row r="15" spans="1:7" s="75" customFormat="1" ht="14.25">
      <c r="A15" s="107">
        <v>100000</v>
      </c>
      <c r="B15" s="107"/>
      <c r="C15" s="108">
        <v>1250</v>
      </c>
      <c r="D15" s="109">
        <v>1600</v>
      </c>
      <c r="E15" s="110"/>
      <c r="F15" s="68"/>
      <c r="G15" s="68"/>
    </row>
    <row r="16" spans="1:5" ht="14.25">
      <c r="A16" s="107">
        <v>102000</v>
      </c>
      <c r="B16" s="107"/>
      <c r="C16" s="108">
        <f aca="true" t="shared" si="0" ref="C16:C24">C15+30</f>
        <v>1280</v>
      </c>
      <c r="D16" s="109">
        <v>1640</v>
      </c>
      <c r="E16" s="110"/>
    </row>
    <row r="17" spans="1:5" ht="14.25">
      <c r="A17" s="107">
        <v>104000</v>
      </c>
      <c r="B17" s="107"/>
      <c r="C17" s="108">
        <f t="shared" si="0"/>
        <v>1310</v>
      </c>
      <c r="D17" s="109">
        <v>1680</v>
      </c>
      <c r="E17" s="110"/>
    </row>
    <row r="18" spans="1:5" ht="14.25">
      <c r="A18" s="107">
        <v>106000</v>
      </c>
      <c r="B18" s="107"/>
      <c r="C18" s="108">
        <f t="shared" si="0"/>
        <v>1340</v>
      </c>
      <c r="D18" s="109">
        <v>1720</v>
      </c>
      <c r="E18" s="110"/>
    </row>
    <row r="19" spans="1:5" ht="14.25">
      <c r="A19" s="107">
        <v>108000</v>
      </c>
      <c r="B19" s="107"/>
      <c r="C19" s="108">
        <f t="shared" si="0"/>
        <v>1370</v>
      </c>
      <c r="D19" s="109">
        <v>1760</v>
      </c>
      <c r="E19" s="110"/>
    </row>
    <row r="20" spans="1:8" s="75" customFormat="1" ht="14.25">
      <c r="A20" s="107">
        <v>110000</v>
      </c>
      <c r="B20" s="107"/>
      <c r="C20" s="108">
        <f t="shared" si="0"/>
        <v>1400</v>
      </c>
      <c r="D20" s="109">
        <v>1800</v>
      </c>
      <c r="E20" s="110"/>
      <c r="F20" s="68"/>
      <c r="G20" s="68"/>
      <c r="H20" s="68"/>
    </row>
    <row r="21" spans="1:5" ht="14.25">
      <c r="A21" s="107">
        <v>112000</v>
      </c>
      <c r="B21" s="107"/>
      <c r="C21" s="108">
        <f t="shared" si="0"/>
        <v>1430</v>
      </c>
      <c r="D21" s="109">
        <v>1840</v>
      </c>
      <c r="E21" s="110"/>
    </row>
    <row r="22" spans="1:5" ht="14.25">
      <c r="A22" s="107">
        <v>114000</v>
      </c>
      <c r="B22" s="107"/>
      <c r="C22" s="108">
        <f t="shared" si="0"/>
        <v>1460</v>
      </c>
      <c r="D22" s="109">
        <v>1860</v>
      </c>
      <c r="E22" s="110"/>
    </row>
    <row r="23" spans="1:5" ht="14.25">
      <c r="A23" s="107">
        <v>116000</v>
      </c>
      <c r="B23" s="107"/>
      <c r="C23" s="108">
        <f t="shared" si="0"/>
        <v>1490</v>
      </c>
      <c r="D23" s="109">
        <v>1920</v>
      </c>
      <c r="E23" s="110"/>
    </row>
    <row r="24" spans="1:5" ht="14.25">
      <c r="A24" s="107">
        <v>118000</v>
      </c>
      <c r="B24" s="107"/>
      <c r="C24" s="108">
        <f t="shared" si="0"/>
        <v>1520</v>
      </c>
      <c r="D24" s="109">
        <v>1960</v>
      </c>
      <c r="E24" s="110"/>
    </row>
    <row r="25" spans="1:8" s="75" customFormat="1" ht="14.25">
      <c r="A25" s="111">
        <v>120000</v>
      </c>
      <c r="B25" s="111"/>
      <c r="C25" s="112">
        <v>1550</v>
      </c>
      <c r="D25" s="113">
        <v>2000</v>
      </c>
      <c r="E25" s="110"/>
      <c r="F25" s="68"/>
      <c r="G25" s="68"/>
      <c r="H25" s="68"/>
    </row>
    <row r="26" spans="1:5" ht="14.25">
      <c r="A26" s="107">
        <v>122000</v>
      </c>
      <c r="B26" s="107"/>
      <c r="C26" s="114">
        <f>C25+30</f>
        <v>1580</v>
      </c>
      <c r="D26" s="115">
        <v>2040</v>
      </c>
      <c r="E26" s="110"/>
    </row>
    <row r="27" spans="1:5" ht="14.25">
      <c r="A27" s="107">
        <v>124000</v>
      </c>
      <c r="B27" s="107"/>
      <c r="C27" s="114">
        <f>C26+30</f>
        <v>1610</v>
      </c>
      <c r="D27" s="115">
        <v>2080</v>
      </c>
      <c r="E27" s="110"/>
    </row>
    <row r="28" spans="1:5" ht="14.25">
      <c r="A28" s="107">
        <v>126000</v>
      </c>
      <c r="B28" s="107"/>
      <c r="C28" s="114">
        <f>C27+30</f>
        <v>1640</v>
      </c>
      <c r="D28" s="115">
        <v>2120</v>
      </c>
      <c r="E28" s="110"/>
    </row>
    <row r="29" spans="1:5" ht="14.25">
      <c r="A29" s="107">
        <v>128000</v>
      </c>
      <c r="B29" s="107"/>
      <c r="C29" s="114">
        <f>C28+30</f>
        <v>1670</v>
      </c>
      <c r="D29" s="115">
        <v>2160</v>
      </c>
      <c r="E29" s="110"/>
    </row>
    <row r="30" spans="1:5" s="75" customFormat="1" ht="14.25">
      <c r="A30" s="107">
        <v>130000</v>
      </c>
      <c r="B30" s="107"/>
      <c r="C30" s="114">
        <v>1700</v>
      </c>
      <c r="D30" s="115">
        <v>2200</v>
      </c>
      <c r="E30" s="110"/>
    </row>
    <row r="31" spans="1:5" ht="14.25">
      <c r="A31" s="107">
        <v>132000</v>
      </c>
      <c r="B31" s="107"/>
      <c r="C31" s="114">
        <f>C30+30</f>
        <v>1730</v>
      </c>
      <c r="D31" s="115">
        <f>D30+40</f>
        <v>2240</v>
      </c>
      <c r="E31" s="110"/>
    </row>
    <row r="32" spans="1:5" ht="14.25">
      <c r="A32" s="107">
        <v>134000</v>
      </c>
      <c r="B32" s="107"/>
      <c r="C32" s="114">
        <f>C31+30</f>
        <v>1760</v>
      </c>
      <c r="D32" s="115">
        <f>D31+40</f>
        <v>2280</v>
      </c>
      <c r="E32" s="110"/>
    </row>
    <row r="33" spans="1:5" ht="14.25">
      <c r="A33" s="107">
        <v>136000</v>
      </c>
      <c r="B33" s="107"/>
      <c r="C33" s="114">
        <f>C32+30</f>
        <v>1790</v>
      </c>
      <c r="D33" s="115">
        <f>D32+40</f>
        <v>2320</v>
      </c>
      <c r="E33" s="110"/>
    </row>
    <row r="34" spans="1:5" ht="14.25">
      <c r="A34" s="107">
        <v>138000</v>
      </c>
      <c r="B34" s="107"/>
      <c r="C34" s="114">
        <f>C33+30</f>
        <v>1820</v>
      </c>
      <c r="D34" s="115">
        <f>D33+40</f>
        <v>2360</v>
      </c>
      <c r="E34" s="110"/>
    </row>
    <row r="35" spans="1:5" s="75" customFormat="1" ht="14.25">
      <c r="A35" s="107">
        <v>140000</v>
      </c>
      <c r="B35" s="107"/>
      <c r="C35" s="114">
        <v>1850</v>
      </c>
      <c r="D35" s="115">
        <v>2400</v>
      </c>
      <c r="E35" s="110"/>
    </row>
    <row r="36" spans="1:5" ht="14.25">
      <c r="A36" s="107">
        <v>142000</v>
      </c>
      <c r="B36" s="107"/>
      <c r="C36" s="114">
        <f>C35+30</f>
        <v>1880</v>
      </c>
      <c r="D36" s="115">
        <f>D35+40</f>
        <v>2440</v>
      </c>
      <c r="E36" s="110"/>
    </row>
    <row r="37" spans="1:5" ht="14.25">
      <c r="A37" s="107">
        <v>144000</v>
      </c>
      <c r="B37" s="107"/>
      <c r="C37" s="114">
        <f>C36+30</f>
        <v>1910</v>
      </c>
      <c r="D37" s="115">
        <f>D36+40</f>
        <v>2480</v>
      </c>
      <c r="E37" s="110"/>
    </row>
    <row r="38" spans="1:5" ht="14.25">
      <c r="A38" s="107">
        <v>146000</v>
      </c>
      <c r="B38" s="107"/>
      <c r="C38" s="114">
        <f>C37+30</f>
        <v>1940</v>
      </c>
      <c r="D38" s="115">
        <f>D37+40</f>
        <v>2520</v>
      </c>
      <c r="E38" s="110"/>
    </row>
    <row r="39" spans="1:5" ht="14.25">
      <c r="A39" s="107">
        <v>148000</v>
      </c>
      <c r="B39" s="107"/>
      <c r="C39" s="114">
        <f>C38+30</f>
        <v>1970</v>
      </c>
      <c r="D39" s="115">
        <f>D38+40</f>
        <v>2560</v>
      </c>
      <c r="E39" s="110"/>
    </row>
    <row r="40" spans="1:5" s="75" customFormat="1" ht="14.25">
      <c r="A40" s="107">
        <v>150000</v>
      </c>
      <c r="B40" s="107"/>
      <c r="C40" s="114">
        <v>2000</v>
      </c>
      <c r="D40" s="115">
        <v>2600</v>
      </c>
      <c r="E40" s="110"/>
    </row>
    <row r="41" spans="1:5" ht="14.25">
      <c r="A41" s="107">
        <v>152000</v>
      </c>
      <c r="B41" s="107"/>
      <c r="C41" s="114">
        <f aca="true" t="shared" si="1" ref="C41:D44">C40+40</f>
        <v>2040</v>
      </c>
      <c r="D41" s="115">
        <f t="shared" si="1"/>
        <v>2640</v>
      </c>
      <c r="E41" s="110"/>
    </row>
    <row r="42" spans="1:5" ht="14.25">
      <c r="A42" s="107">
        <v>154000</v>
      </c>
      <c r="B42" s="107"/>
      <c r="C42" s="114">
        <f t="shared" si="1"/>
        <v>2080</v>
      </c>
      <c r="D42" s="115">
        <f t="shared" si="1"/>
        <v>2680</v>
      </c>
      <c r="E42" s="110"/>
    </row>
    <row r="43" spans="1:5" ht="14.25">
      <c r="A43" s="107">
        <v>156000</v>
      </c>
      <c r="B43" s="107"/>
      <c r="C43" s="114">
        <f t="shared" si="1"/>
        <v>2120</v>
      </c>
      <c r="D43" s="115">
        <f t="shared" si="1"/>
        <v>2720</v>
      </c>
      <c r="E43" s="110"/>
    </row>
    <row r="44" spans="1:5" ht="14.25">
      <c r="A44" s="107">
        <v>158000</v>
      </c>
      <c r="B44" s="107"/>
      <c r="C44" s="114">
        <f t="shared" si="1"/>
        <v>2160</v>
      </c>
      <c r="D44" s="115">
        <f t="shared" si="1"/>
        <v>2760</v>
      </c>
      <c r="E44" s="110"/>
    </row>
    <row r="45" spans="1:5" ht="14.25">
      <c r="A45" s="107">
        <v>160000</v>
      </c>
      <c r="B45" s="107"/>
      <c r="C45" s="114">
        <v>2200</v>
      </c>
      <c r="D45" s="115">
        <v>2800</v>
      </c>
      <c r="E45" s="105"/>
    </row>
    <row r="46" spans="1:5" ht="14.25">
      <c r="A46" s="107">
        <v>162000</v>
      </c>
      <c r="B46" s="107"/>
      <c r="C46" s="114">
        <f aca="true" t="shared" si="2" ref="C46:D49">C45+40</f>
        <v>2240</v>
      </c>
      <c r="D46" s="115">
        <f t="shared" si="2"/>
        <v>2840</v>
      </c>
      <c r="E46" s="105"/>
    </row>
    <row r="47" spans="1:5" ht="14.25">
      <c r="A47" s="107">
        <v>164000</v>
      </c>
      <c r="B47" s="107"/>
      <c r="C47" s="114">
        <f t="shared" si="2"/>
        <v>2280</v>
      </c>
      <c r="D47" s="115">
        <f t="shared" si="2"/>
        <v>2880</v>
      </c>
      <c r="E47" s="105"/>
    </row>
    <row r="48" spans="1:5" ht="14.25">
      <c r="A48" s="107">
        <v>166000</v>
      </c>
      <c r="B48" s="107"/>
      <c r="C48" s="114">
        <f t="shared" si="2"/>
        <v>2320</v>
      </c>
      <c r="D48" s="115">
        <f t="shared" si="2"/>
        <v>2920</v>
      </c>
      <c r="E48" s="105"/>
    </row>
    <row r="49" spans="1:5" ht="14.25">
      <c r="A49" s="107">
        <v>168000</v>
      </c>
      <c r="B49" s="107"/>
      <c r="C49" s="114">
        <f t="shared" si="2"/>
        <v>2360</v>
      </c>
      <c r="D49" s="115">
        <f t="shared" si="2"/>
        <v>2960</v>
      </c>
      <c r="E49" s="105"/>
    </row>
    <row r="50" spans="1:5" ht="14.25">
      <c r="A50" s="107">
        <v>170000</v>
      </c>
      <c r="B50" s="107"/>
      <c r="C50" s="114">
        <v>2400</v>
      </c>
      <c r="D50" s="115">
        <v>3000</v>
      </c>
      <c r="E50" s="105"/>
    </row>
    <row r="51" spans="1:5" ht="14.25">
      <c r="A51" s="107">
        <v>172000</v>
      </c>
      <c r="B51" s="107"/>
      <c r="C51" s="114">
        <f>C50+40</f>
        <v>2440</v>
      </c>
      <c r="D51" s="115">
        <f>D50+50</f>
        <v>3050</v>
      </c>
      <c r="E51" s="105"/>
    </row>
    <row r="52" spans="1:5" ht="14.25">
      <c r="A52" s="107">
        <v>174000</v>
      </c>
      <c r="B52" s="107"/>
      <c r="C52" s="114">
        <f>C51+40</f>
        <v>2480</v>
      </c>
      <c r="D52" s="115">
        <f>D51+50</f>
        <v>3100</v>
      </c>
      <c r="E52" s="105"/>
    </row>
    <row r="53" spans="1:5" ht="14.25">
      <c r="A53" s="107">
        <v>176000</v>
      </c>
      <c r="B53" s="107"/>
      <c r="C53" s="114">
        <f>C52+40</f>
        <v>2520</v>
      </c>
      <c r="D53" s="115">
        <f>D52+50</f>
        <v>3150</v>
      </c>
      <c r="E53" s="105"/>
    </row>
    <row r="54" spans="1:5" ht="14.25">
      <c r="A54" s="107">
        <v>178000</v>
      </c>
      <c r="B54" s="107"/>
      <c r="C54" s="114">
        <f>C53+40</f>
        <v>2560</v>
      </c>
      <c r="D54" s="115">
        <f>D53+50</f>
        <v>3200</v>
      </c>
      <c r="E54" s="105"/>
    </row>
    <row r="55" spans="1:5" ht="14.25">
      <c r="A55" s="107">
        <v>180000</v>
      </c>
      <c r="B55" s="107"/>
      <c r="C55" s="114">
        <v>2600</v>
      </c>
      <c r="D55" s="115">
        <v>3300</v>
      </c>
      <c r="E55" s="105"/>
    </row>
    <row r="56" spans="1:5" ht="14.25">
      <c r="A56" s="116" t="s">
        <v>85</v>
      </c>
      <c r="B56" s="117"/>
      <c r="C56" s="114">
        <v>2700</v>
      </c>
      <c r="D56" s="115">
        <v>3400</v>
      </c>
      <c r="E56" s="105"/>
    </row>
    <row r="57" spans="1:5" ht="14.25">
      <c r="A57" s="118"/>
      <c r="B57" s="118"/>
      <c r="C57" s="119"/>
      <c r="D57" s="119"/>
      <c r="E57" s="105"/>
    </row>
    <row r="58" spans="1:7" ht="62.25" customHeight="1">
      <c r="A58" s="193" t="s">
        <v>118</v>
      </c>
      <c r="B58" s="193"/>
      <c r="C58" s="193"/>
      <c r="D58" s="193"/>
      <c r="E58" s="193"/>
      <c r="F58" s="193"/>
      <c r="G58" s="120"/>
    </row>
    <row r="59" spans="1:7" ht="36.75" customHeight="1">
      <c r="A59" s="194" t="s">
        <v>119</v>
      </c>
      <c r="B59" s="194"/>
      <c r="C59" s="194"/>
      <c r="D59" s="194"/>
      <c r="E59" s="194"/>
      <c r="F59" s="194"/>
      <c r="G59" s="121"/>
    </row>
    <row r="60" spans="1:7" ht="31.5" customHeight="1">
      <c r="A60" s="194" t="s">
        <v>86</v>
      </c>
      <c r="B60" s="194"/>
      <c r="C60" s="194"/>
      <c r="D60" s="194"/>
      <c r="E60" s="194"/>
      <c r="F60" s="194"/>
      <c r="G60" s="121"/>
    </row>
    <row r="61" spans="1:5" ht="14.25">
      <c r="A61" s="122"/>
      <c r="B61" s="122"/>
      <c r="C61" s="119"/>
      <c r="D61" s="119"/>
      <c r="E61" s="105"/>
    </row>
    <row r="62" spans="1:5" ht="14.25">
      <c r="A62" s="118"/>
      <c r="B62" s="118"/>
      <c r="C62" s="119"/>
      <c r="D62" s="119"/>
      <c r="E62" s="105"/>
    </row>
    <row r="63" spans="1:4" s="105" customFormat="1" ht="14.25">
      <c r="A63" s="75"/>
      <c r="B63" s="68"/>
      <c r="C63" s="119"/>
      <c r="D63" s="119"/>
    </row>
    <row r="64" spans="1:4" s="105" customFormat="1" ht="14.25">
      <c r="A64" s="118"/>
      <c r="B64" s="118"/>
      <c r="C64" s="119"/>
      <c r="D64" s="119"/>
    </row>
  </sheetData>
  <sheetProtection algorithmName="SHA-512" hashValue="QfnFFifgaNTPuE68ULWQbtbsgyP1geYshzWiMiPoOIQXXZn4tYSGJZspdergoLRhNxE2tcATecU6V2k2D90hOw==" saltValue="OaGDGmFRD8AbaBLy5lAX2g==" spinCount="100000" sheet="1" objects="1" scenarios="1" selectLockedCells="1" selectUnlockedCells="1"/>
  <mergeCells count="4">
    <mergeCell ref="A58:F58"/>
    <mergeCell ref="A59:F59"/>
    <mergeCell ref="A60:F60"/>
    <mergeCell ref="A5:F5"/>
  </mergeCells>
  <printOptions/>
  <pageMargins left="0.9055118110236221" right="0.35433070866141736" top="0.8267716535433072" bottom="0.5118110236220472" header="0.5118110236220472" footer="0.3937007874015748"/>
  <pageSetup fitToHeight="1" fitToWidth="1" horizontalDpi="300" verticalDpi="300" orientation="portrait" paperSize="9" scale="77" r:id="rId2"/>
  <rowBreaks count="1" manualBreakCount="1">
    <brk id="63"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CCED8-FE62-4A4A-9391-3D98D1C5EBAE}">
  <dimension ref="A1:A2"/>
  <sheetViews>
    <sheetView workbookViewId="0" topLeftCell="A1">
      <selection activeCell="A2" sqref="A2"/>
    </sheetView>
  </sheetViews>
  <sheetFormatPr defaultColWidth="11.421875" defaultRowHeight="12.75"/>
  <cols>
    <col min="1" max="1" width="26.7109375" style="0" bestFit="1" customWidth="1"/>
  </cols>
  <sheetData>
    <row r="1" ht="12.75">
      <c r="A1" s="2" t="s">
        <v>110</v>
      </c>
    </row>
    <row r="2" ht="12.75">
      <c r="A2" t="s">
        <v>109</v>
      </c>
    </row>
  </sheetData>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75"/>
  <sheetViews>
    <sheetView workbookViewId="0" topLeftCell="A1">
      <selection activeCell="J7" sqref="J7"/>
    </sheetView>
  </sheetViews>
  <sheetFormatPr defaultColWidth="10.7109375" defaultRowHeight="12.75"/>
  <cols>
    <col min="1" max="5" width="10.7109375" style="8" customWidth="1"/>
    <col min="6" max="6" width="6.28125" style="9" customWidth="1"/>
    <col min="7" max="7" width="10.7109375" style="9" customWidth="1"/>
    <col min="8" max="13" width="10.7109375" style="10" customWidth="1"/>
    <col min="14" max="14" width="5.7109375" style="10" customWidth="1"/>
    <col min="15" max="15" width="10.7109375" style="8" customWidth="1"/>
    <col min="16" max="16" width="12.7109375" style="8" customWidth="1"/>
    <col min="17" max="18" width="13.7109375" style="8" customWidth="1"/>
    <col min="19" max="19" width="14.00390625" style="8" customWidth="1"/>
    <col min="20" max="20" width="5.28125" style="8" customWidth="1"/>
    <col min="21" max="21" width="10.7109375" style="8" customWidth="1"/>
    <col min="22" max="25" width="15.7109375" style="8" customWidth="1"/>
    <col min="26" max="26" width="5.28125" style="8" customWidth="1"/>
    <col min="27" max="27" width="10.7109375" style="8" customWidth="1"/>
    <col min="28" max="31" width="15.7109375" style="8" customWidth="1"/>
    <col min="32" max="41" width="5.28125" style="8" customWidth="1"/>
    <col min="42" max="16384" width="10.7109375" style="8" customWidth="1"/>
  </cols>
  <sheetData>
    <row r="1" spans="1:31" ht="12.75">
      <c r="A1" s="199" t="s">
        <v>76</v>
      </c>
      <c r="B1" s="199"/>
      <c r="C1" s="199"/>
      <c r="D1" s="199"/>
      <c r="E1" s="199"/>
      <c r="F1" s="199"/>
      <c r="G1" s="199"/>
      <c r="H1" s="199"/>
      <c r="I1" s="199"/>
      <c r="J1" s="27"/>
      <c r="K1" s="27"/>
      <c r="L1" s="27"/>
      <c r="M1" s="27"/>
      <c r="O1" s="198" t="s">
        <v>75</v>
      </c>
      <c r="P1" s="198"/>
      <c r="Q1" s="198"/>
      <c r="R1" s="198"/>
      <c r="S1" s="198"/>
      <c r="V1" s="196" t="s">
        <v>100</v>
      </c>
      <c r="W1" s="196"/>
      <c r="X1" s="196"/>
      <c r="Y1" s="196"/>
      <c r="AB1" s="197" t="s">
        <v>101</v>
      </c>
      <c r="AC1" s="197"/>
      <c r="AD1" s="197"/>
      <c r="AE1" s="197"/>
    </row>
    <row r="2" spans="1:31" s="22" customFormat="1" ht="39.75" customHeight="1">
      <c r="A2" s="22" t="s">
        <v>72</v>
      </c>
      <c r="B2" s="200" t="s">
        <v>64</v>
      </c>
      <c r="C2" s="200"/>
      <c r="D2" s="200"/>
      <c r="F2" s="23"/>
      <c r="G2" s="201" t="s">
        <v>65</v>
      </c>
      <c r="H2" s="201"/>
      <c r="I2" s="201"/>
      <c r="J2" s="201" t="s">
        <v>95</v>
      </c>
      <c r="K2" s="201"/>
      <c r="L2" s="201"/>
      <c r="M2" s="28"/>
      <c r="N2" s="24"/>
      <c r="O2" s="22" t="s">
        <v>72</v>
      </c>
      <c r="P2" s="22" t="s">
        <v>73</v>
      </c>
      <c r="Q2" s="22" t="s">
        <v>74</v>
      </c>
      <c r="R2" s="22" t="s">
        <v>73</v>
      </c>
      <c r="S2" s="22" t="s">
        <v>74</v>
      </c>
      <c r="U2" s="22" t="s">
        <v>72</v>
      </c>
      <c r="V2" s="22" t="s">
        <v>73</v>
      </c>
      <c r="W2" s="22" t="s">
        <v>74</v>
      </c>
      <c r="X2" s="22" t="s">
        <v>73</v>
      </c>
      <c r="Y2" s="22" t="s">
        <v>74</v>
      </c>
      <c r="AA2" s="22" t="s">
        <v>72</v>
      </c>
      <c r="AB2" s="22" t="s">
        <v>73</v>
      </c>
      <c r="AC2" s="22" t="s">
        <v>74</v>
      </c>
      <c r="AD2" s="22" t="s">
        <v>73</v>
      </c>
      <c r="AE2" s="22" t="s">
        <v>74</v>
      </c>
    </row>
    <row r="3" spans="1:31" ht="12.75">
      <c r="A3" s="4">
        <v>60000</v>
      </c>
      <c r="B3" s="5">
        <v>600</v>
      </c>
      <c r="C3" s="6">
        <f aca="true" t="shared" si="0" ref="C3:C34">+B3*12</f>
        <v>7200</v>
      </c>
      <c r="D3" s="7">
        <f aca="true" t="shared" si="1" ref="D3:D34">+C3/A3</f>
        <v>0.12</v>
      </c>
      <c r="E3" s="8">
        <v>0.12</v>
      </c>
      <c r="F3" s="9">
        <f>ROUND(E3,3)</f>
        <v>0.12</v>
      </c>
      <c r="G3" s="9">
        <f>ROUND(F3*1.02,3)</f>
        <v>0.122</v>
      </c>
      <c r="H3" s="10">
        <f>A3*G3</f>
        <v>7320</v>
      </c>
      <c r="I3" s="10">
        <f>H3/12</f>
        <v>610</v>
      </c>
      <c r="J3" s="29">
        <f aca="true" t="shared" si="2" ref="J3:J6">K3/A3</f>
        <v>0.152</v>
      </c>
      <c r="K3" s="10">
        <f aca="true" t="shared" si="3" ref="K3:L5">K4</f>
        <v>9120</v>
      </c>
      <c r="L3" s="10">
        <f t="shared" si="3"/>
        <v>760</v>
      </c>
      <c r="O3" s="13">
        <v>60000</v>
      </c>
      <c r="P3" s="13">
        <f aca="true" t="shared" si="4" ref="P3:P16">12*R3</f>
        <v>14400</v>
      </c>
      <c r="Q3" s="13">
        <f aca="true" t="shared" si="5" ref="Q3:Q16">12*S3</f>
        <v>18480</v>
      </c>
      <c r="R3" s="14">
        <v>1200</v>
      </c>
      <c r="S3" s="15">
        <v>1540</v>
      </c>
      <c r="U3" s="13">
        <v>60000</v>
      </c>
      <c r="V3" s="31">
        <f>P3*1.02</f>
        <v>14688</v>
      </c>
      <c r="W3" s="31">
        <f>Q3*1.02</f>
        <v>18849.6</v>
      </c>
      <c r="X3" s="31">
        <f>R3*1.02</f>
        <v>1224</v>
      </c>
      <c r="Y3" s="31">
        <f>S3*1.02</f>
        <v>1570.8</v>
      </c>
      <c r="AA3" s="13">
        <v>60000</v>
      </c>
      <c r="AB3" s="13">
        <f>860*12</f>
        <v>10320</v>
      </c>
      <c r="AC3" s="13">
        <f>860*12</f>
        <v>10320</v>
      </c>
      <c r="AD3" s="13">
        <f>AB3/12</f>
        <v>860</v>
      </c>
      <c r="AE3" s="13">
        <f>AC3/12</f>
        <v>860</v>
      </c>
    </row>
    <row r="4" spans="1:31" ht="12.75">
      <c r="A4" s="4">
        <f>A3+2000</f>
        <v>62000</v>
      </c>
      <c r="B4" s="5">
        <v>622.066666666667</v>
      </c>
      <c r="C4" s="6">
        <f t="shared" si="0"/>
        <v>7464.800000000003</v>
      </c>
      <c r="D4" s="7">
        <f t="shared" si="1"/>
        <v>0.12040000000000005</v>
      </c>
      <c r="E4" s="8">
        <v>0.12040000000000005</v>
      </c>
      <c r="F4" s="9">
        <f aca="true" t="shared" si="6" ref="F4:F67">ROUND(E4,3)</f>
        <v>0.12</v>
      </c>
      <c r="G4" s="9">
        <f aca="true" t="shared" si="7" ref="G4:G63">ROUND(F4*1.1,3)</f>
        <v>0.132</v>
      </c>
      <c r="H4" s="10">
        <f aca="true" t="shared" si="8" ref="H4:H34">A4*G4</f>
        <v>8184</v>
      </c>
      <c r="I4" s="10">
        <f aca="true" t="shared" si="9" ref="I4:I63">H4/12</f>
        <v>682</v>
      </c>
      <c r="J4" s="29">
        <f t="shared" si="2"/>
        <v>0.14709677419354839</v>
      </c>
      <c r="K4" s="10">
        <f t="shared" si="3"/>
        <v>9120</v>
      </c>
      <c r="L4" s="10">
        <f t="shared" si="3"/>
        <v>760</v>
      </c>
      <c r="O4" s="13">
        <v>62000</v>
      </c>
      <c r="P4" s="13">
        <f t="shared" si="4"/>
        <v>14400</v>
      </c>
      <c r="Q4" s="13">
        <f t="shared" si="5"/>
        <v>18480</v>
      </c>
      <c r="R4" s="14">
        <v>1200</v>
      </c>
      <c r="S4" s="15">
        <v>1540</v>
      </c>
      <c r="U4" s="13">
        <v>62000</v>
      </c>
      <c r="V4" s="31">
        <f>V3</f>
        <v>14688</v>
      </c>
      <c r="W4" s="31">
        <f aca="true" t="shared" si="10" ref="W4:Y4">W3</f>
        <v>18849.6</v>
      </c>
      <c r="X4" s="31">
        <f t="shared" si="10"/>
        <v>1224</v>
      </c>
      <c r="Y4" s="31">
        <f t="shared" si="10"/>
        <v>1570.8</v>
      </c>
      <c r="AA4" s="13">
        <v>62000</v>
      </c>
      <c r="AB4" s="13">
        <f>AB3</f>
        <v>10320</v>
      </c>
      <c r="AC4" s="13">
        <f>AC3</f>
        <v>10320</v>
      </c>
      <c r="AD4" s="13">
        <f aca="true" t="shared" si="11" ref="AD4:AE4">AD3</f>
        <v>860</v>
      </c>
      <c r="AE4" s="13">
        <f t="shared" si="11"/>
        <v>860</v>
      </c>
    </row>
    <row r="5" spans="1:31" ht="12.75">
      <c r="A5" s="4">
        <f aca="true" t="shared" si="12" ref="A5:A63">A4+2000</f>
        <v>64000</v>
      </c>
      <c r="B5" s="5">
        <v>644.2666666666667</v>
      </c>
      <c r="C5" s="6">
        <f t="shared" si="0"/>
        <v>7731.2</v>
      </c>
      <c r="D5" s="7">
        <f t="shared" si="1"/>
        <v>0.12079999999999999</v>
      </c>
      <c r="E5" s="8">
        <v>0.12079999999999999</v>
      </c>
      <c r="F5" s="9">
        <f t="shared" si="6"/>
        <v>0.121</v>
      </c>
      <c r="G5" s="9">
        <f t="shared" si="7"/>
        <v>0.133</v>
      </c>
      <c r="H5" s="10">
        <f t="shared" si="8"/>
        <v>8512</v>
      </c>
      <c r="I5" s="10">
        <f t="shared" si="9"/>
        <v>709.3333333333334</v>
      </c>
      <c r="J5" s="29">
        <f t="shared" si="2"/>
        <v>0.1425</v>
      </c>
      <c r="K5" s="10">
        <f t="shared" si="3"/>
        <v>9120</v>
      </c>
      <c r="L5" s="10">
        <f t="shared" si="3"/>
        <v>760</v>
      </c>
      <c r="O5" s="13">
        <v>64000</v>
      </c>
      <c r="P5" s="13">
        <f t="shared" si="4"/>
        <v>14400</v>
      </c>
      <c r="Q5" s="13">
        <f t="shared" si="5"/>
        <v>18480</v>
      </c>
      <c r="R5" s="14">
        <v>1200</v>
      </c>
      <c r="S5" s="15">
        <v>1540</v>
      </c>
      <c r="U5" s="13">
        <v>64000</v>
      </c>
      <c r="V5" s="31">
        <f aca="true" t="shared" si="13" ref="V5:V24">V4</f>
        <v>14688</v>
      </c>
      <c r="W5" s="31">
        <f aca="true" t="shared" si="14" ref="W5:W32">W4</f>
        <v>18849.6</v>
      </c>
      <c r="X5" s="31">
        <f aca="true" t="shared" si="15" ref="X5:X32">X4</f>
        <v>1224</v>
      </c>
      <c r="Y5" s="31">
        <f aca="true" t="shared" si="16" ref="Y5:Y32">Y4</f>
        <v>1570.8</v>
      </c>
      <c r="AA5" s="13">
        <v>64000</v>
      </c>
      <c r="AB5" s="13">
        <f aca="true" t="shared" si="17" ref="AB5:AB10">AB4</f>
        <v>10320</v>
      </c>
      <c r="AC5" s="13">
        <f aca="true" t="shared" si="18" ref="AC5:AC10">AC4</f>
        <v>10320</v>
      </c>
      <c r="AD5" s="13">
        <f aca="true" t="shared" si="19" ref="AD5:AD10">AD4</f>
        <v>860</v>
      </c>
      <c r="AE5" s="13">
        <f aca="true" t="shared" si="20" ref="AE5:AE10">AE4</f>
        <v>860</v>
      </c>
    </row>
    <row r="6" spans="1:31" ht="12.75">
      <c r="A6" s="4">
        <f t="shared" si="12"/>
        <v>66000</v>
      </c>
      <c r="B6" s="5">
        <v>666.6</v>
      </c>
      <c r="C6" s="6">
        <f t="shared" si="0"/>
        <v>7999.200000000001</v>
      </c>
      <c r="D6" s="7">
        <f t="shared" si="1"/>
        <v>0.12120000000000002</v>
      </c>
      <c r="E6" s="8">
        <v>0.12120000000000002</v>
      </c>
      <c r="F6" s="9">
        <f t="shared" si="6"/>
        <v>0.121</v>
      </c>
      <c r="G6" s="9">
        <f t="shared" si="7"/>
        <v>0.133</v>
      </c>
      <c r="H6" s="10">
        <f t="shared" si="8"/>
        <v>8778</v>
      </c>
      <c r="I6" s="10">
        <f t="shared" si="9"/>
        <v>731.5</v>
      </c>
      <c r="J6" s="29">
        <f t="shared" si="2"/>
        <v>0.13818181818181818</v>
      </c>
      <c r="K6" s="10">
        <f>K7</f>
        <v>9120</v>
      </c>
      <c r="L6" s="10">
        <f>L7</f>
        <v>760</v>
      </c>
      <c r="O6" s="13">
        <v>66000</v>
      </c>
      <c r="P6" s="13">
        <f t="shared" si="4"/>
        <v>14400</v>
      </c>
      <c r="Q6" s="13">
        <f t="shared" si="5"/>
        <v>18480</v>
      </c>
      <c r="R6" s="14">
        <v>1200</v>
      </c>
      <c r="S6" s="15">
        <v>1540</v>
      </c>
      <c r="U6" s="13">
        <v>66000</v>
      </c>
      <c r="V6" s="31">
        <f t="shared" si="13"/>
        <v>14688</v>
      </c>
      <c r="W6" s="31">
        <f t="shared" si="14"/>
        <v>18849.6</v>
      </c>
      <c r="X6" s="31">
        <f t="shared" si="15"/>
        <v>1224</v>
      </c>
      <c r="Y6" s="31">
        <f t="shared" si="16"/>
        <v>1570.8</v>
      </c>
      <c r="AA6" s="13">
        <v>66000</v>
      </c>
      <c r="AB6" s="13">
        <f t="shared" si="17"/>
        <v>10320</v>
      </c>
      <c r="AC6" s="13">
        <f t="shared" si="18"/>
        <v>10320</v>
      </c>
      <c r="AD6" s="13">
        <f t="shared" si="19"/>
        <v>860</v>
      </c>
      <c r="AE6" s="13">
        <f t="shared" si="20"/>
        <v>860</v>
      </c>
    </row>
    <row r="7" spans="1:31" ht="12.75">
      <c r="A7" s="4">
        <f>A6+2000</f>
        <v>68000</v>
      </c>
      <c r="B7" s="5">
        <v>689.0666666666666</v>
      </c>
      <c r="C7" s="6">
        <f t="shared" si="0"/>
        <v>8268.8</v>
      </c>
      <c r="D7" s="7">
        <f t="shared" si="1"/>
        <v>0.12159999999999999</v>
      </c>
      <c r="E7" s="8">
        <v>0.12159999999999999</v>
      </c>
      <c r="F7" s="9">
        <f t="shared" si="6"/>
        <v>0.122</v>
      </c>
      <c r="G7" s="9">
        <f t="shared" si="7"/>
        <v>0.134</v>
      </c>
      <c r="H7" s="10">
        <f t="shared" si="8"/>
        <v>9112</v>
      </c>
      <c r="I7" s="10">
        <f t="shared" si="9"/>
        <v>759.3333333333334</v>
      </c>
      <c r="J7" s="29">
        <f>K7/A7</f>
        <v>0.13411764705882354</v>
      </c>
      <c r="K7" s="10">
        <f>760*12</f>
        <v>9120</v>
      </c>
      <c r="L7" s="10">
        <f aca="true" t="shared" si="21" ref="L7:L66">K7/12</f>
        <v>760</v>
      </c>
      <c r="O7" s="13">
        <v>68000</v>
      </c>
      <c r="P7" s="13">
        <f t="shared" si="4"/>
        <v>14400</v>
      </c>
      <c r="Q7" s="13">
        <f t="shared" si="5"/>
        <v>18480</v>
      </c>
      <c r="R7" s="14">
        <v>1200</v>
      </c>
      <c r="S7" s="15">
        <v>1540</v>
      </c>
      <c r="U7" s="13">
        <v>68000</v>
      </c>
      <c r="V7" s="31">
        <f t="shared" si="13"/>
        <v>14688</v>
      </c>
      <c r="W7" s="31">
        <f t="shared" si="14"/>
        <v>18849.6</v>
      </c>
      <c r="X7" s="31">
        <f t="shared" si="15"/>
        <v>1224</v>
      </c>
      <c r="Y7" s="31">
        <f t="shared" si="16"/>
        <v>1570.8</v>
      </c>
      <c r="AA7" s="13">
        <v>68000</v>
      </c>
      <c r="AB7" s="13">
        <f t="shared" si="17"/>
        <v>10320</v>
      </c>
      <c r="AC7" s="13">
        <f t="shared" si="18"/>
        <v>10320</v>
      </c>
      <c r="AD7" s="13">
        <f t="shared" si="19"/>
        <v>860</v>
      </c>
      <c r="AE7" s="13">
        <f t="shared" si="20"/>
        <v>860</v>
      </c>
    </row>
    <row r="8" spans="1:31" ht="12.75">
      <c r="A8" s="4">
        <f t="shared" si="12"/>
        <v>70000</v>
      </c>
      <c r="B8" s="5">
        <v>711.6666666666665</v>
      </c>
      <c r="C8" s="6">
        <f t="shared" si="0"/>
        <v>8539.999999999998</v>
      </c>
      <c r="D8" s="7">
        <f t="shared" si="1"/>
        <v>0.12199999999999997</v>
      </c>
      <c r="E8" s="8">
        <v>0.12199999999999997</v>
      </c>
      <c r="F8" s="9">
        <f t="shared" si="6"/>
        <v>0.122</v>
      </c>
      <c r="G8" s="9">
        <f t="shared" si="7"/>
        <v>0.134</v>
      </c>
      <c r="H8" s="10">
        <f t="shared" si="8"/>
        <v>9380</v>
      </c>
      <c r="I8" s="10">
        <f t="shared" si="9"/>
        <v>781.6666666666666</v>
      </c>
      <c r="J8" s="29">
        <f aca="true" t="shared" si="22" ref="J8:J63">K8/A8</f>
        <v>0.13668</v>
      </c>
      <c r="K8" s="10">
        <f>H8*1.02</f>
        <v>9567.6</v>
      </c>
      <c r="L8" s="10">
        <f t="shared" si="21"/>
        <v>797.3000000000001</v>
      </c>
      <c r="O8" s="13">
        <v>70000</v>
      </c>
      <c r="P8" s="13">
        <f t="shared" si="4"/>
        <v>14400</v>
      </c>
      <c r="Q8" s="13">
        <f t="shared" si="5"/>
        <v>18480</v>
      </c>
      <c r="R8" s="14">
        <v>1200</v>
      </c>
      <c r="S8" s="15">
        <v>1540</v>
      </c>
      <c r="U8" s="13">
        <v>70000</v>
      </c>
      <c r="V8" s="31">
        <f t="shared" si="13"/>
        <v>14688</v>
      </c>
      <c r="W8" s="31">
        <f t="shared" si="14"/>
        <v>18849.6</v>
      </c>
      <c r="X8" s="31">
        <f t="shared" si="15"/>
        <v>1224</v>
      </c>
      <c r="Y8" s="31">
        <f t="shared" si="16"/>
        <v>1570.8</v>
      </c>
      <c r="AA8" s="13">
        <v>70000</v>
      </c>
      <c r="AB8" s="13">
        <f t="shared" si="17"/>
        <v>10320</v>
      </c>
      <c r="AC8" s="13">
        <f t="shared" si="18"/>
        <v>10320</v>
      </c>
      <c r="AD8" s="13">
        <f t="shared" si="19"/>
        <v>860</v>
      </c>
      <c r="AE8" s="13">
        <f t="shared" si="20"/>
        <v>860</v>
      </c>
    </row>
    <row r="9" spans="1:31" ht="12.75">
      <c r="A9" s="4">
        <f t="shared" si="12"/>
        <v>72000</v>
      </c>
      <c r="B9" s="5">
        <v>734.4</v>
      </c>
      <c r="C9" s="6">
        <f t="shared" si="0"/>
        <v>8812.8</v>
      </c>
      <c r="D9" s="7">
        <f t="shared" si="1"/>
        <v>0.1224</v>
      </c>
      <c r="E9" s="8">
        <v>0.1224</v>
      </c>
      <c r="F9" s="9">
        <f t="shared" si="6"/>
        <v>0.122</v>
      </c>
      <c r="G9" s="9">
        <f t="shared" si="7"/>
        <v>0.134</v>
      </c>
      <c r="H9" s="10">
        <f t="shared" si="8"/>
        <v>9648</v>
      </c>
      <c r="I9" s="10">
        <f t="shared" si="9"/>
        <v>804</v>
      </c>
      <c r="J9" s="29">
        <f t="shared" si="22"/>
        <v>0.13668000000000002</v>
      </c>
      <c r="K9" s="10">
        <f aca="true" t="shared" si="23" ref="K9:K66">H9*1.02</f>
        <v>9840.960000000001</v>
      </c>
      <c r="L9" s="10">
        <f t="shared" si="21"/>
        <v>820.08</v>
      </c>
      <c r="O9" s="13">
        <v>72000</v>
      </c>
      <c r="P9" s="13">
        <f t="shared" si="4"/>
        <v>14400</v>
      </c>
      <c r="Q9" s="13">
        <f t="shared" si="5"/>
        <v>18480</v>
      </c>
      <c r="R9" s="14">
        <v>1200</v>
      </c>
      <c r="S9" s="15">
        <v>1540</v>
      </c>
      <c r="U9" s="13">
        <v>72000</v>
      </c>
      <c r="V9" s="31">
        <f t="shared" si="13"/>
        <v>14688</v>
      </c>
      <c r="W9" s="31">
        <f t="shared" si="14"/>
        <v>18849.6</v>
      </c>
      <c r="X9" s="31">
        <f t="shared" si="15"/>
        <v>1224</v>
      </c>
      <c r="Y9" s="31">
        <f t="shared" si="16"/>
        <v>1570.8</v>
      </c>
      <c r="AA9" s="13">
        <v>72000</v>
      </c>
      <c r="AB9" s="13">
        <f t="shared" si="17"/>
        <v>10320</v>
      </c>
      <c r="AC9" s="13">
        <f t="shared" si="18"/>
        <v>10320</v>
      </c>
      <c r="AD9" s="13">
        <f t="shared" si="19"/>
        <v>860</v>
      </c>
      <c r="AE9" s="13">
        <f t="shared" si="20"/>
        <v>860</v>
      </c>
    </row>
    <row r="10" spans="1:31" ht="12.75">
      <c r="A10" s="4">
        <f t="shared" si="12"/>
        <v>74000</v>
      </c>
      <c r="B10" s="5">
        <v>757.2666666666665</v>
      </c>
      <c r="C10" s="6">
        <f t="shared" si="0"/>
        <v>9087.199999999999</v>
      </c>
      <c r="D10" s="7">
        <f t="shared" si="1"/>
        <v>0.12279999999999998</v>
      </c>
      <c r="E10" s="8">
        <v>0.12279999999999998</v>
      </c>
      <c r="F10" s="9">
        <f t="shared" si="6"/>
        <v>0.123</v>
      </c>
      <c r="G10" s="9">
        <f t="shared" si="7"/>
        <v>0.135</v>
      </c>
      <c r="H10" s="10">
        <f t="shared" si="8"/>
        <v>9990</v>
      </c>
      <c r="I10" s="10">
        <f t="shared" si="9"/>
        <v>832.5</v>
      </c>
      <c r="J10" s="29">
        <f t="shared" si="22"/>
        <v>0.1377</v>
      </c>
      <c r="K10" s="10">
        <f t="shared" si="23"/>
        <v>10189.8</v>
      </c>
      <c r="L10" s="10">
        <f t="shared" si="21"/>
        <v>849.15</v>
      </c>
      <c r="O10" s="13">
        <v>74000</v>
      </c>
      <c r="P10" s="13">
        <f t="shared" si="4"/>
        <v>14400</v>
      </c>
      <c r="Q10" s="13">
        <f t="shared" si="5"/>
        <v>18480</v>
      </c>
      <c r="R10" s="14">
        <v>1200</v>
      </c>
      <c r="S10" s="15">
        <v>1540</v>
      </c>
      <c r="U10" s="13">
        <v>74000</v>
      </c>
      <c r="V10" s="31">
        <f t="shared" si="13"/>
        <v>14688</v>
      </c>
      <c r="W10" s="31">
        <f t="shared" si="14"/>
        <v>18849.6</v>
      </c>
      <c r="X10" s="31">
        <f t="shared" si="15"/>
        <v>1224</v>
      </c>
      <c r="Y10" s="31">
        <f t="shared" si="16"/>
        <v>1570.8</v>
      </c>
      <c r="AA10" s="13">
        <v>74000</v>
      </c>
      <c r="AB10" s="13">
        <f t="shared" si="17"/>
        <v>10320</v>
      </c>
      <c r="AC10" s="13">
        <f t="shared" si="18"/>
        <v>10320</v>
      </c>
      <c r="AD10" s="13">
        <f t="shared" si="19"/>
        <v>860</v>
      </c>
      <c r="AE10" s="13">
        <f t="shared" si="20"/>
        <v>860</v>
      </c>
    </row>
    <row r="11" spans="1:31" ht="12.75">
      <c r="A11" s="4">
        <f t="shared" si="12"/>
        <v>76000</v>
      </c>
      <c r="B11" s="5">
        <v>780.2666666666665</v>
      </c>
      <c r="C11" s="6">
        <f t="shared" si="0"/>
        <v>9363.199999999999</v>
      </c>
      <c r="D11" s="7">
        <f t="shared" si="1"/>
        <v>0.12319999999999999</v>
      </c>
      <c r="E11" s="8">
        <v>0.12319999999999999</v>
      </c>
      <c r="F11" s="9">
        <f t="shared" si="6"/>
        <v>0.123</v>
      </c>
      <c r="G11" s="9">
        <f t="shared" si="7"/>
        <v>0.135</v>
      </c>
      <c r="H11" s="10">
        <f t="shared" si="8"/>
        <v>10260</v>
      </c>
      <c r="I11" s="10">
        <f t="shared" si="9"/>
        <v>855</v>
      </c>
      <c r="J11" s="29">
        <f t="shared" si="22"/>
        <v>0.13770000000000002</v>
      </c>
      <c r="K11" s="10">
        <f t="shared" si="23"/>
        <v>10465.2</v>
      </c>
      <c r="L11" s="10">
        <f t="shared" si="21"/>
        <v>872.1</v>
      </c>
      <c r="O11" s="13">
        <v>76000</v>
      </c>
      <c r="P11" s="13">
        <f t="shared" si="4"/>
        <v>14400</v>
      </c>
      <c r="Q11" s="13">
        <f t="shared" si="5"/>
        <v>18480</v>
      </c>
      <c r="R11" s="14">
        <v>1200</v>
      </c>
      <c r="S11" s="15">
        <v>1540</v>
      </c>
      <c r="U11" s="13">
        <v>76000</v>
      </c>
      <c r="V11" s="31">
        <f t="shared" si="13"/>
        <v>14688</v>
      </c>
      <c r="W11" s="31">
        <f t="shared" si="14"/>
        <v>18849.6</v>
      </c>
      <c r="X11" s="31">
        <f t="shared" si="15"/>
        <v>1224</v>
      </c>
      <c r="Y11" s="31">
        <f t="shared" si="16"/>
        <v>1570.8</v>
      </c>
      <c r="AA11" s="13">
        <v>76000</v>
      </c>
      <c r="AB11" s="13">
        <f aca="true" t="shared" si="24" ref="AB11:AB42">K11</f>
        <v>10465.2</v>
      </c>
      <c r="AC11" s="13">
        <f>AB11</f>
        <v>10465.2</v>
      </c>
      <c r="AD11" s="13">
        <f>AB11/12</f>
        <v>872.1</v>
      </c>
      <c r="AE11" s="13">
        <f>AC11/12</f>
        <v>872.1</v>
      </c>
    </row>
    <row r="12" spans="1:31" ht="12.75">
      <c r="A12" s="4">
        <f t="shared" si="12"/>
        <v>78000</v>
      </c>
      <c r="B12" s="5">
        <v>803.4</v>
      </c>
      <c r="C12" s="6">
        <f t="shared" si="0"/>
        <v>9640.8</v>
      </c>
      <c r="D12" s="7">
        <f t="shared" si="1"/>
        <v>0.12359999999999999</v>
      </c>
      <c r="E12" s="8">
        <v>0.12359999999999999</v>
      </c>
      <c r="F12" s="9">
        <f>ROUND(E12,3)</f>
        <v>0.124</v>
      </c>
      <c r="G12" s="9">
        <f>ROUND(F12*1.1,3)</f>
        <v>0.136</v>
      </c>
      <c r="H12" s="10">
        <f t="shared" si="8"/>
        <v>10608</v>
      </c>
      <c r="I12" s="10">
        <f t="shared" si="9"/>
        <v>884</v>
      </c>
      <c r="J12" s="29">
        <f t="shared" si="22"/>
        <v>0.13872</v>
      </c>
      <c r="K12" s="10">
        <f t="shared" si="23"/>
        <v>10820.16</v>
      </c>
      <c r="L12" s="10">
        <f t="shared" si="21"/>
        <v>901.68</v>
      </c>
      <c r="O12" s="13">
        <v>78000</v>
      </c>
      <c r="P12" s="13">
        <f t="shared" si="4"/>
        <v>14400</v>
      </c>
      <c r="Q12" s="13">
        <f t="shared" si="5"/>
        <v>18480</v>
      </c>
      <c r="R12" s="14">
        <v>1200</v>
      </c>
      <c r="S12" s="15">
        <v>1540</v>
      </c>
      <c r="U12" s="13">
        <v>78000</v>
      </c>
      <c r="V12" s="31">
        <f t="shared" si="13"/>
        <v>14688</v>
      </c>
      <c r="W12" s="31">
        <f t="shared" si="14"/>
        <v>18849.6</v>
      </c>
      <c r="X12" s="31">
        <f t="shared" si="15"/>
        <v>1224</v>
      </c>
      <c r="Y12" s="31">
        <f t="shared" si="16"/>
        <v>1570.8</v>
      </c>
      <c r="AA12" s="13">
        <v>78000</v>
      </c>
      <c r="AB12" s="13">
        <f t="shared" si="24"/>
        <v>10820.16</v>
      </c>
      <c r="AC12" s="13">
        <f aca="true" t="shared" si="25" ref="AC12:AC66">AB12</f>
        <v>10820.16</v>
      </c>
      <c r="AD12" s="13">
        <f aca="true" t="shared" si="26" ref="AD12:AD66">AB12/12</f>
        <v>901.68</v>
      </c>
      <c r="AE12" s="13">
        <f aca="true" t="shared" si="27" ref="AE12:AE66">AC12/12</f>
        <v>901.68</v>
      </c>
    </row>
    <row r="13" spans="1:31" ht="12.75">
      <c r="A13" s="4">
        <f t="shared" si="12"/>
        <v>80000</v>
      </c>
      <c r="B13" s="5">
        <v>826.6666666666665</v>
      </c>
      <c r="C13" s="6">
        <f t="shared" si="0"/>
        <v>9919.999999999998</v>
      </c>
      <c r="D13" s="7">
        <f t="shared" si="1"/>
        <v>0.12399999999999997</v>
      </c>
      <c r="E13" s="8">
        <v>0.12399999999999997</v>
      </c>
      <c r="F13" s="9">
        <f t="shared" si="6"/>
        <v>0.124</v>
      </c>
      <c r="G13" s="9">
        <f t="shared" si="7"/>
        <v>0.136</v>
      </c>
      <c r="H13" s="10">
        <f t="shared" si="8"/>
        <v>10880</v>
      </c>
      <c r="I13" s="10">
        <f t="shared" si="9"/>
        <v>906.6666666666666</v>
      </c>
      <c r="J13" s="29">
        <f t="shared" si="22"/>
        <v>0.13872</v>
      </c>
      <c r="K13" s="10">
        <f t="shared" si="23"/>
        <v>11097.6</v>
      </c>
      <c r="L13" s="10">
        <f t="shared" si="21"/>
        <v>924.8000000000001</v>
      </c>
      <c r="O13" s="13">
        <v>80000</v>
      </c>
      <c r="P13" s="13">
        <f t="shared" si="4"/>
        <v>14400</v>
      </c>
      <c r="Q13" s="13">
        <f t="shared" si="5"/>
        <v>18480</v>
      </c>
      <c r="R13" s="14">
        <v>1200</v>
      </c>
      <c r="S13" s="15">
        <v>1540</v>
      </c>
      <c r="U13" s="13">
        <v>80000</v>
      </c>
      <c r="V13" s="31">
        <f t="shared" si="13"/>
        <v>14688</v>
      </c>
      <c r="W13" s="31">
        <f t="shared" si="14"/>
        <v>18849.6</v>
      </c>
      <c r="X13" s="31">
        <f t="shared" si="15"/>
        <v>1224</v>
      </c>
      <c r="Y13" s="31">
        <f t="shared" si="16"/>
        <v>1570.8</v>
      </c>
      <c r="AA13" s="13">
        <v>80000</v>
      </c>
      <c r="AB13" s="13">
        <f t="shared" si="24"/>
        <v>11097.6</v>
      </c>
      <c r="AC13" s="13">
        <f t="shared" si="25"/>
        <v>11097.6</v>
      </c>
      <c r="AD13" s="13">
        <f t="shared" si="26"/>
        <v>924.8000000000001</v>
      </c>
      <c r="AE13" s="13">
        <f t="shared" si="27"/>
        <v>924.8000000000001</v>
      </c>
    </row>
    <row r="14" spans="1:31" ht="12.75">
      <c r="A14" s="4">
        <f t="shared" si="12"/>
        <v>82000</v>
      </c>
      <c r="B14" s="5">
        <v>850.0666666666665</v>
      </c>
      <c r="C14" s="6">
        <f t="shared" si="0"/>
        <v>10200.799999999997</v>
      </c>
      <c r="D14" s="7">
        <f t="shared" si="1"/>
        <v>0.12439999999999997</v>
      </c>
      <c r="E14" s="8">
        <v>0.12439999999999997</v>
      </c>
      <c r="F14" s="9">
        <f t="shared" si="6"/>
        <v>0.124</v>
      </c>
      <c r="G14" s="9">
        <f t="shared" si="7"/>
        <v>0.136</v>
      </c>
      <c r="H14" s="10">
        <f t="shared" si="8"/>
        <v>11152</v>
      </c>
      <c r="I14" s="10">
        <f t="shared" si="9"/>
        <v>929.3333333333334</v>
      </c>
      <c r="J14" s="29">
        <f t="shared" si="22"/>
        <v>0.13872</v>
      </c>
      <c r="K14" s="10">
        <f t="shared" si="23"/>
        <v>11375.04</v>
      </c>
      <c r="L14" s="10">
        <f t="shared" si="21"/>
        <v>947.9200000000001</v>
      </c>
      <c r="O14" s="13">
        <v>82000</v>
      </c>
      <c r="P14" s="13">
        <f t="shared" si="4"/>
        <v>14400</v>
      </c>
      <c r="Q14" s="13">
        <f t="shared" si="5"/>
        <v>18480</v>
      </c>
      <c r="R14" s="14">
        <v>1200</v>
      </c>
      <c r="S14" s="15">
        <v>1540</v>
      </c>
      <c r="U14" s="13">
        <v>82000</v>
      </c>
      <c r="V14" s="31">
        <f t="shared" si="13"/>
        <v>14688</v>
      </c>
      <c r="W14" s="31">
        <f t="shared" si="14"/>
        <v>18849.6</v>
      </c>
      <c r="X14" s="31">
        <f t="shared" si="15"/>
        <v>1224</v>
      </c>
      <c r="Y14" s="31">
        <f t="shared" si="16"/>
        <v>1570.8</v>
      </c>
      <c r="AA14" s="13">
        <v>82000</v>
      </c>
      <c r="AB14" s="13">
        <f t="shared" si="24"/>
        <v>11375.04</v>
      </c>
      <c r="AC14" s="13">
        <f t="shared" si="25"/>
        <v>11375.04</v>
      </c>
      <c r="AD14" s="13">
        <f t="shared" si="26"/>
        <v>947.9200000000001</v>
      </c>
      <c r="AE14" s="13">
        <f t="shared" si="27"/>
        <v>947.9200000000001</v>
      </c>
    </row>
    <row r="15" spans="1:31" ht="12.75">
      <c r="A15" s="4">
        <f t="shared" si="12"/>
        <v>84000</v>
      </c>
      <c r="B15" s="5">
        <v>873.6</v>
      </c>
      <c r="C15" s="6">
        <f t="shared" si="0"/>
        <v>10483.2</v>
      </c>
      <c r="D15" s="7">
        <f t="shared" si="1"/>
        <v>0.12480000000000001</v>
      </c>
      <c r="E15" s="8">
        <v>0.12480000000000001</v>
      </c>
      <c r="F15" s="9">
        <f t="shared" si="6"/>
        <v>0.125</v>
      </c>
      <c r="G15" s="9">
        <f t="shared" si="7"/>
        <v>0.138</v>
      </c>
      <c r="H15" s="10">
        <f t="shared" si="8"/>
        <v>11592.000000000002</v>
      </c>
      <c r="I15" s="10">
        <f t="shared" si="9"/>
        <v>966.0000000000001</v>
      </c>
      <c r="J15" s="29">
        <f t="shared" si="22"/>
        <v>0.14076000000000002</v>
      </c>
      <c r="K15" s="10">
        <f t="shared" si="23"/>
        <v>11823.840000000002</v>
      </c>
      <c r="L15" s="10">
        <f t="shared" si="21"/>
        <v>985.3200000000002</v>
      </c>
      <c r="O15" s="13">
        <v>84000</v>
      </c>
      <c r="P15" s="13">
        <f t="shared" si="4"/>
        <v>14400</v>
      </c>
      <c r="Q15" s="13">
        <f t="shared" si="5"/>
        <v>18480</v>
      </c>
      <c r="R15" s="14">
        <v>1200</v>
      </c>
      <c r="S15" s="15">
        <v>1540</v>
      </c>
      <c r="U15" s="13">
        <v>84000</v>
      </c>
      <c r="V15" s="31">
        <f t="shared" si="13"/>
        <v>14688</v>
      </c>
      <c r="W15" s="31">
        <f t="shared" si="14"/>
        <v>18849.6</v>
      </c>
      <c r="X15" s="31">
        <f t="shared" si="15"/>
        <v>1224</v>
      </c>
      <c r="Y15" s="31">
        <f t="shared" si="16"/>
        <v>1570.8</v>
      </c>
      <c r="AA15" s="13">
        <v>84000</v>
      </c>
      <c r="AB15" s="13">
        <f t="shared" si="24"/>
        <v>11823.840000000002</v>
      </c>
      <c r="AC15" s="13">
        <f t="shared" si="25"/>
        <v>11823.840000000002</v>
      </c>
      <c r="AD15" s="13">
        <f t="shared" si="26"/>
        <v>985.3200000000002</v>
      </c>
      <c r="AE15" s="13">
        <f t="shared" si="27"/>
        <v>985.3200000000002</v>
      </c>
    </row>
    <row r="16" spans="1:31" ht="12.75">
      <c r="A16" s="4">
        <f t="shared" si="12"/>
        <v>86000</v>
      </c>
      <c r="B16" s="5">
        <v>897.2666666666665</v>
      </c>
      <c r="C16" s="6">
        <f t="shared" si="0"/>
        <v>10767.199999999999</v>
      </c>
      <c r="D16" s="7">
        <f t="shared" si="1"/>
        <v>0.12519999999999998</v>
      </c>
      <c r="E16" s="8">
        <v>0.12519999999999998</v>
      </c>
      <c r="F16" s="9">
        <f t="shared" si="6"/>
        <v>0.125</v>
      </c>
      <c r="G16" s="9">
        <f t="shared" si="7"/>
        <v>0.138</v>
      </c>
      <c r="H16" s="10">
        <f t="shared" si="8"/>
        <v>11868.000000000002</v>
      </c>
      <c r="I16" s="10">
        <f t="shared" si="9"/>
        <v>989.0000000000001</v>
      </c>
      <c r="J16" s="29">
        <f t="shared" si="22"/>
        <v>0.14076000000000002</v>
      </c>
      <c r="K16" s="10">
        <f t="shared" si="23"/>
        <v>12105.360000000002</v>
      </c>
      <c r="L16" s="10">
        <f t="shared" si="21"/>
        <v>1008.7800000000002</v>
      </c>
      <c r="O16" s="13">
        <v>86000</v>
      </c>
      <c r="P16" s="13">
        <f t="shared" si="4"/>
        <v>14400</v>
      </c>
      <c r="Q16" s="13">
        <f t="shared" si="5"/>
        <v>18480</v>
      </c>
      <c r="R16" s="14">
        <v>1200</v>
      </c>
      <c r="S16" s="15">
        <v>1540</v>
      </c>
      <c r="U16" s="13">
        <v>86000</v>
      </c>
      <c r="V16" s="31">
        <f t="shared" si="13"/>
        <v>14688</v>
      </c>
      <c r="W16" s="31">
        <f t="shared" si="14"/>
        <v>18849.6</v>
      </c>
      <c r="X16" s="31">
        <f t="shared" si="15"/>
        <v>1224</v>
      </c>
      <c r="Y16" s="31">
        <f t="shared" si="16"/>
        <v>1570.8</v>
      </c>
      <c r="AA16" s="13">
        <v>86000</v>
      </c>
      <c r="AB16" s="13">
        <f t="shared" si="24"/>
        <v>12105.360000000002</v>
      </c>
      <c r="AC16" s="13">
        <f t="shared" si="25"/>
        <v>12105.360000000002</v>
      </c>
      <c r="AD16" s="13">
        <f t="shared" si="26"/>
        <v>1008.7800000000002</v>
      </c>
      <c r="AE16" s="13">
        <f t="shared" si="27"/>
        <v>1008.7800000000002</v>
      </c>
    </row>
    <row r="17" spans="1:31" ht="12.75">
      <c r="A17" s="4">
        <f t="shared" si="12"/>
        <v>88000</v>
      </c>
      <c r="B17" s="5">
        <v>921.0666666666666</v>
      </c>
      <c r="C17" s="6">
        <f t="shared" si="0"/>
        <v>11052.8</v>
      </c>
      <c r="D17" s="7">
        <f t="shared" si="1"/>
        <v>0.1256</v>
      </c>
      <c r="E17" s="8">
        <v>0.1256</v>
      </c>
      <c r="F17" s="9">
        <f t="shared" si="6"/>
        <v>0.126</v>
      </c>
      <c r="G17" s="9">
        <f t="shared" si="7"/>
        <v>0.139</v>
      </c>
      <c r="H17" s="10">
        <f t="shared" si="8"/>
        <v>12232.000000000002</v>
      </c>
      <c r="I17" s="10">
        <f t="shared" si="9"/>
        <v>1019.3333333333335</v>
      </c>
      <c r="J17" s="29">
        <f t="shared" si="22"/>
        <v>0.14178000000000002</v>
      </c>
      <c r="K17" s="10">
        <f t="shared" si="23"/>
        <v>12476.640000000001</v>
      </c>
      <c r="L17" s="10">
        <f t="shared" si="21"/>
        <v>1039.72</v>
      </c>
      <c r="O17" s="13">
        <v>88000</v>
      </c>
      <c r="P17" s="13">
        <f aca="true" t="shared" si="28" ref="P17:P64">12*R17</f>
        <v>14400</v>
      </c>
      <c r="Q17" s="13">
        <f aca="true" t="shared" si="29" ref="Q17:Q64">12*S17</f>
        <v>18480</v>
      </c>
      <c r="R17" s="14">
        <v>1200</v>
      </c>
      <c r="S17" s="15">
        <v>1540</v>
      </c>
      <c r="U17" s="13">
        <v>88000</v>
      </c>
      <c r="V17" s="31">
        <f t="shared" si="13"/>
        <v>14688</v>
      </c>
      <c r="W17" s="31">
        <f t="shared" si="14"/>
        <v>18849.6</v>
      </c>
      <c r="X17" s="31">
        <f t="shared" si="15"/>
        <v>1224</v>
      </c>
      <c r="Y17" s="31">
        <f t="shared" si="16"/>
        <v>1570.8</v>
      </c>
      <c r="AA17" s="13">
        <v>88000</v>
      </c>
      <c r="AB17" s="13">
        <f t="shared" si="24"/>
        <v>12476.640000000001</v>
      </c>
      <c r="AC17" s="13">
        <f t="shared" si="25"/>
        <v>12476.640000000001</v>
      </c>
      <c r="AD17" s="13">
        <f t="shared" si="26"/>
        <v>1039.72</v>
      </c>
      <c r="AE17" s="13">
        <f t="shared" si="27"/>
        <v>1039.72</v>
      </c>
    </row>
    <row r="18" spans="1:31" ht="12.75">
      <c r="A18" s="4">
        <f t="shared" si="12"/>
        <v>90000</v>
      </c>
      <c r="B18" s="5">
        <v>945</v>
      </c>
      <c r="C18" s="6">
        <f t="shared" si="0"/>
        <v>11340</v>
      </c>
      <c r="D18" s="7">
        <f t="shared" si="1"/>
        <v>0.126</v>
      </c>
      <c r="E18" s="8">
        <v>0.126</v>
      </c>
      <c r="F18" s="9">
        <f t="shared" si="6"/>
        <v>0.126</v>
      </c>
      <c r="G18" s="9">
        <f t="shared" si="7"/>
        <v>0.139</v>
      </c>
      <c r="H18" s="10">
        <f t="shared" si="8"/>
        <v>12510.000000000002</v>
      </c>
      <c r="I18" s="10">
        <f t="shared" si="9"/>
        <v>1042.5000000000002</v>
      </c>
      <c r="J18" s="29">
        <f t="shared" si="22"/>
        <v>0.14178000000000002</v>
      </c>
      <c r="K18" s="10">
        <f t="shared" si="23"/>
        <v>12760.200000000003</v>
      </c>
      <c r="L18" s="10">
        <f t="shared" si="21"/>
        <v>1063.3500000000001</v>
      </c>
      <c r="O18" s="13">
        <v>90000</v>
      </c>
      <c r="P18" s="13">
        <f t="shared" si="28"/>
        <v>14400</v>
      </c>
      <c r="Q18" s="13">
        <f t="shared" si="29"/>
        <v>18480</v>
      </c>
      <c r="R18" s="14">
        <v>1200</v>
      </c>
      <c r="S18" s="15">
        <v>1540</v>
      </c>
      <c r="U18" s="13">
        <v>90000</v>
      </c>
      <c r="V18" s="31">
        <f t="shared" si="13"/>
        <v>14688</v>
      </c>
      <c r="W18" s="31">
        <f t="shared" si="14"/>
        <v>18849.6</v>
      </c>
      <c r="X18" s="31">
        <f t="shared" si="15"/>
        <v>1224</v>
      </c>
      <c r="Y18" s="31">
        <f t="shared" si="16"/>
        <v>1570.8</v>
      </c>
      <c r="AA18" s="13">
        <v>90000</v>
      </c>
      <c r="AB18" s="13">
        <f t="shared" si="24"/>
        <v>12760.200000000003</v>
      </c>
      <c r="AC18" s="13">
        <f t="shared" si="25"/>
        <v>12760.200000000003</v>
      </c>
      <c r="AD18" s="13">
        <f t="shared" si="26"/>
        <v>1063.3500000000001</v>
      </c>
      <c r="AE18" s="13">
        <f t="shared" si="27"/>
        <v>1063.3500000000001</v>
      </c>
    </row>
    <row r="19" spans="1:31" ht="12.75">
      <c r="A19" s="4">
        <f t="shared" si="12"/>
        <v>92000</v>
      </c>
      <c r="B19" s="5">
        <v>969.0666666666667</v>
      </c>
      <c r="C19" s="6">
        <f t="shared" si="0"/>
        <v>11628.800000000001</v>
      </c>
      <c r="D19" s="7">
        <f t="shared" si="1"/>
        <v>0.1264</v>
      </c>
      <c r="E19" s="8">
        <v>0.1264</v>
      </c>
      <c r="F19" s="9">
        <f t="shared" si="6"/>
        <v>0.126</v>
      </c>
      <c r="G19" s="9">
        <f t="shared" si="7"/>
        <v>0.139</v>
      </c>
      <c r="H19" s="10">
        <f t="shared" si="8"/>
        <v>12788.000000000002</v>
      </c>
      <c r="I19" s="10">
        <f t="shared" si="9"/>
        <v>1065.6666666666667</v>
      </c>
      <c r="J19" s="29">
        <f t="shared" si="22"/>
        <v>0.14178000000000002</v>
      </c>
      <c r="K19" s="10">
        <f t="shared" si="23"/>
        <v>13043.760000000002</v>
      </c>
      <c r="L19" s="10">
        <f t="shared" si="21"/>
        <v>1086.9800000000002</v>
      </c>
      <c r="O19" s="13">
        <v>92000</v>
      </c>
      <c r="P19" s="13">
        <f t="shared" si="28"/>
        <v>14400</v>
      </c>
      <c r="Q19" s="13">
        <f t="shared" si="29"/>
        <v>18480</v>
      </c>
      <c r="R19" s="14">
        <v>1200</v>
      </c>
      <c r="S19" s="15">
        <v>1540</v>
      </c>
      <c r="U19" s="13">
        <v>92000</v>
      </c>
      <c r="V19" s="31">
        <f t="shared" si="13"/>
        <v>14688</v>
      </c>
      <c r="W19" s="31">
        <f t="shared" si="14"/>
        <v>18849.6</v>
      </c>
      <c r="X19" s="31">
        <f t="shared" si="15"/>
        <v>1224</v>
      </c>
      <c r="Y19" s="31">
        <f t="shared" si="16"/>
        <v>1570.8</v>
      </c>
      <c r="AA19" s="13">
        <v>92000</v>
      </c>
      <c r="AB19" s="13">
        <f t="shared" si="24"/>
        <v>13043.760000000002</v>
      </c>
      <c r="AC19" s="13">
        <f t="shared" si="25"/>
        <v>13043.760000000002</v>
      </c>
      <c r="AD19" s="13">
        <f t="shared" si="26"/>
        <v>1086.9800000000002</v>
      </c>
      <c r="AE19" s="13">
        <f t="shared" si="27"/>
        <v>1086.9800000000002</v>
      </c>
    </row>
    <row r="20" spans="1:31" ht="12.75">
      <c r="A20" s="4">
        <f t="shared" si="12"/>
        <v>94000</v>
      </c>
      <c r="B20" s="5">
        <v>993.2666666666669</v>
      </c>
      <c r="C20" s="6">
        <f t="shared" si="0"/>
        <v>11919.200000000003</v>
      </c>
      <c r="D20" s="7">
        <f t="shared" si="1"/>
        <v>0.12680000000000002</v>
      </c>
      <c r="E20" s="8">
        <v>0.12680000000000002</v>
      </c>
      <c r="F20" s="9">
        <f t="shared" si="6"/>
        <v>0.127</v>
      </c>
      <c r="G20" s="9">
        <f t="shared" si="7"/>
        <v>0.14</v>
      </c>
      <c r="H20" s="10">
        <f t="shared" si="8"/>
        <v>13160.000000000002</v>
      </c>
      <c r="I20" s="10">
        <f t="shared" si="9"/>
        <v>1096.6666666666667</v>
      </c>
      <c r="J20" s="29">
        <f t="shared" si="22"/>
        <v>0.14280000000000004</v>
      </c>
      <c r="K20" s="10">
        <f t="shared" si="23"/>
        <v>13423.200000000003</v>
      </c>
      <c r="L20" s="10">
        <f t="shared" si="21"/>
        <v>1118.6000000000001</v>
      </c>
      <c r="O20" s="13">
        <v>94000</v>
      </c>
      <c r="P20" s="13">
        <f t="shared" si="28"/>
        <v>14400</v>
      </c>
      <c r="Q20" s="13">
        <f t="shared" si="29"/>
        <v>18480</v>
      </c>
      <c r="R20" s="14">
        <v>1200</v>
      </c>
      <c r="S20" s="15">
        <v>1540</v>
      </c>
      <c r="U20" s="13">
        <v>94000</v>
      </c>
      <c r="V20" s="31">
        <f t="shared" si="13"/>
        <v>14688</v>
      </c>
      <c r="W20" s="31">
        <f t="shared" si="14"/>
        <v>18849.6</v>
      </c>
      <c r="X20" s="31">
        <f t="shared" si="15"/>
        <v>1224</v>
      </c>
      <c r="Y20" s="31">
        <f t="shared" si="16"/>
        <v>1570.8</v>
      </c>
      <c r="AA20" s="13">
        <v>94000</v>
      </c>
      <c r="AB20" s="13">
        <f t="shared" si="24"/>
        <v>13423.200000000003</v>
      </c>
      <c r="AC20" s="13">
        <f t="shared" si="25"/>
        <v>13423.200000000003</v>
      </c>
      <c r="AD20" s="13">
        <f t="shared" si="26"/>
        <v>1118.6000000000001</v>
      </c>
      <c r="AE20" s="13">
        <f t="shared" si="27"/>
        <v>1118.6000000000001</v>
      </c>
    </row>
    <row r="21" spans="1:31" ht="12.75">
      <c r="A21" s="4">
        <f t="shared" si="12"/>
        <v>96000</v>
      </c>
      <c r="B21" s="5">
        <v>1017.6</v>
      </c>
      <c r="C21" s="6">
        <f t="shared" si="0"/>
        <v>12211.2</v>
      </c>
      <c r="D21" s="7">
        <f t="shared" si="1"/>
        <v>0.1272</v>
      </c>
      <c r="E21" s="8">
        <v>0.1272</v>
      </c>
      <c r="F21" s="9">
        <f t="shared" si="6"/>
        <v>0.127</v>
      </c>
      <c r="G21" s="9">
        <f t="shared" si="7"/>
        <v>0.14</v>
      </c>
      <c r="H21" s="10">
        <f t="shared" si="8"/>
        <v>13440.000000000002</v>
      </c>
      <c r="I21" s="10">
        <f t="shared" si="9"/>
        <v>1120.0000000000002</v>
      </c>
      <c r="J21" s="29">
        <f t="shared" si="22"/>
        <v>0.14280000000000004</v>
      </c>
      <c r="K21" s="10">
        <f t="shared" si="23"/>
        <v>13708.800000000003</v>
      </c>
      <c r="L21" s="10">
        <f t="shared" si="21"/>
        <v>1142.4000000000003</v>
      </c>
      <c r="O21" s="13">
        <v>96000</v>
      </c>
      <c r="P21" s="13">
        <f t="shared" si="28"/>
        <v>14400</v>
      </c>
      <c r="Q21" s="13">
        <f t="shared" si="29"/>
        <v>18480</v>
      </c>
      <c r="R21" s="14">
        <v>1200</v>
      </c>
      <c r="S21" s="15">
        <v>1540</v>
      </c>
      <c r="U21" s="13">
        <v>96000</v>
      </c>
      <c r="V21" s="31">
        <f t="shared" si="13"/>
        <v>14688</v>
      </c>
      <c r="W21" s="31">
        <f t="shared" si="14"/>
        <v>18849.6</v>
      </c>
      <c r="X21" s="31">
        <f t="shared" si="15"/>
        <v>1224</v>
      </c>
      <c r="Y21" s="31">
        <f t="shared" si="16"/>
        <v>1570.8</v>
      </c>
      <c r="AA21" s="13">
        <v>96000</v>
      </c>
      <c r="AB21" s="13">
        <f t="shared" si="24"/>
        <v>13708.800000000003</v>
      </c>
      <c r="AC21" s="13">
        <f t="shared" si="25"/>
        <v>13708.800000000003</v>
      </c>
      <c r="AD21" s="13">
        <f t="shared" si="26"/>
        <v>1142.4000000000003</v>
      </c>
      <c r="AE21" s="13">
        <f t="shared" si="27"/>
        <v>1142.4000000000003</v>
      </c>
    </row>
    <row r="22" spans="1:31" ht="12.75">
      <c r="A22" s="4">
        <f t="shared" si="12"/>
        <v>98000</v>
      </c>
      <c r="B22" s="5">
        <v>1042.066666666667</v>
      </c>
      <c r="C22" s="6">
        <f t="shared" si="0"/>
        <v>12504.800000000005</v>
      </c>
      <c r="D22" s="7">
        <f t="shared" si="1"/>
        <v>0.12760000000000005</v>
      </c>
      <c r="E22" s="8">
        <v>0.12760000000000005</v>
      </c>
      <c r="F22" s="9">
        <f t="shared" si="6"/>
        <v>0.128</v>
      </c>
      <c r="G22" s="9">
        <f t="shared" si="7"/>
        <v>0.141</v>
      </c>
      <c r="H22" s="10">
        <f t="shared" si="8"/>
        <v>13817.999999999998</v>
      </c>
      <c r="I22" s="10">
        <f t="shared" si="9"/>
        <v>1151.4999999999998</v>
      </c>
      <c r="J22" s="29">
        <f t="shared" si="22"/>
        <v>0.14381999999999998</v>
      </c>
      <c r="K22" s="10">
        <f t="shared" si="23"/>
        <v>14094.359999999999</v>
      </c>
      <c r="L22" s="10">
        <f t="shared" si="21"/>
        <v>1174.53</v>
      </c>
      <c r="O22" s="13">
        <v>98000</v>
      </c>
      <c r="P22" s="13">
        <f t="shared" si="28"/>
        <v>14700</v>
      </c>
      <c r="Q22" s="13">
        <f t="shared" si="29"/>
        <v>18840</v>
      </c>
      <c r="R22" s="14">
        <v>1225</v>
      </c>
      <c r="S22" s="15">
        <v>1570</v>
      </c>
      <c r="U22" s="13">
        <v>98000</v>
      </c>
      <c r="V22" s="31">
        <f t="shared" si="13"/>
        <v>14688</v>
      </c>
      <c r="W22" s="31">
        <f t="shared" si="14"/>
        <v>18849.6</v>
      </c>
      <c r="X22" s="31">
        <f t="shared" si="15"/>
        <v>1224</v>
      </c>
      <c r="Y22" s="31">
        <f t="shared" si="16"/>
        <v>1570.8</v>
      </c>
      <c r="AA22" s="13">
        <v>98000</v>
      </c>
      <c r="AB22" s="13">
        <f t="shared" si="24"/>
        <v>14094.359999999999</v>
      </c>
      <c r="AC22" s="13">
        <f t="shared" si="25"/>
        <v>14094.359999999999</v>
      </c>
      <c r="AD22" s="13">
        <f t="shared" si="26"/>
        <v>1174.53</v>
      </c>
      <c r="AE22" s="13">
        <f t="shared" si="27"/>
        <v>1174.53</v>
      </c>
    </row>
    <row r="23" spans="1:31" ht="12.75">
      <c r="A23" s="4">
        <f t="shared" si="12"/>
        <v>100000</v>
      </c>
      <c r="B23" s="5">
        <v>1066.6666666666672</v>
      </c>
      <c r="C23" s="6">
        <f t="shared" si="0"/>
        <v>12800.000000000007</v>
      </c>
      <c r="D23" s="7">
        <f t="shared" si="1"/>
        <v>0.12800000000000009</v>
      </c>
      <c r="E23" s="8">
        <v>0.12800000000000009</v>
      </c>
      <c r="F23" s="9">
        <f t="shared" si="6"/>
        <v>0.128</v>
      </c>
      <c r="G23" s="9">
        <f t="shared" si="7"/>
        <v>0.141</v>
      </c>
      <c r="H23" s="10">
        <f t="shared" si="8"/>
        <v>14099.999999999998</v>
      </c>
      <c r="I23" s="10">
        <f t="shared" si="9"/>
        <v>1174.9999999999998</v>
      </c>
      <c r="J23" s="29">
        <f t="shared" si="22"/>
        <v>0.14381999999999998</v>
      </c>
      <c r="K23" s="10">
        <f t="shared" si="23"/>
        <v>14381.999999999998</v>
      </c>
      <c r="L23" s="10">
        <f t="shared" si="21"/>
        <v>1198.4999999999998</v>
      </c>
      <c r="O23" s="13">
        <v>100000</v>
      </c>
      <c r="P23" s="13">
        <f t="shared" si="28"/>
        <v>15000</v>
      </c>
      <c r="Q23" s="13">
        <f t="shared" si="29"/>
        <v>19200</v>
      </c>
      <c r="R23" s="14">
        <v>1250</v>
      </c>
      <c r="S23" s="15">
        <v>1600</v>
      </c>
      <c r="U23" s="13">
        <v>100000</v>
      </c>
      <c r="V23" s="31">
        <f t="shared" si="13"/>
        <v>14688</v>
      </c>
      <c r="W23" s="31">
        <f t="shared" si="14"/>
        <v>18849.6</v>
      </c>
      <c r="X23" s="31">
        <f t="shared" si="15"/>
        <v>1224</v>
      </c>
      <c r="Y23" s="31">
        <f t="shared" si="16"/>
        <v>1570.8</v>
      </c>
      <c r="AA23" s="13">
        <v>100000</v>
      </c>
      <c r="AB23" s="13">
        <f t="shared" si="24"/>
        <v>14381.999999999998</v>
      </c>
      <c r="AC23" s="13">
        <f t="shared" si="25"/>
        <v>14381.999999999998</v>
      </c>
      <c r="AD23" s="13">
        <f t="shared" si="26"/>
        <v>1198.4999999999998</v>
      </c>
      <c r="AE23" s="13">
        <f t="shared" si="27"/>
        <v>1198.4999999999998</v>
      </c>
    </row>
    <row r="24" spans="1:31" ht="12.75">
      <c r="A24" s="4">
        <f t="shared" si="12"/>
        <v>102000</v>
      </c>
      <c r="B24" s="5">
        <v>1091.4</v>
      </c>
      <c r="C24" s="6">
        <f t="shared" si="0"/>
        <v>13096.800000000001</v>
      </c>
      <c r="D24" s="7">
        <f t="shared" si="1"/>
        <v>0.12840000000000001</v>
      </c>
      <c r="E24" s="8">
        <v>0.12840000000000001</v>
      </c>
      <c r="F24" s="9">
        <f t="shared" si="6"/>
        <v>0.128</v>
      </c>
      <c r="G24" s="9">
        <f t="shared" si="7"/>
        <v>0.141</v>
      </c>
      <c r="H24" s="10">
        <f t="shared" si="8"/>
        <v>14381.999999999998</v>
      </c>
      <c r="I24" s="10">
        <f t="shared" si="9"/>
        <v>1198.4999999999998</v>
      </c>
      <c r="J24" s="29">
        <f t="shared" si="22"/>
        <v>0.14381999999999998</v>
      </c>
      <c r="K24" s="10">
        <f t="shared" si="23"/>
        <v>14669.639999999998</v>
      </c>
      <c r="L24" s="10">
        <f t="shared" si="21"/>
        <v>1222.4699999999998</v>
      </c>
      <c r="O24" s="13">
        <v>102000</v>
      </c>
      <c r="P24" s="13">
        <f t="shared" si="28"/>
        <v>15360</v>
      </c>
      <c r="Q24" s="13">
        <f t="shared" si="29"/>
        <v>19680</v>
      </c>
      <c r="R24" s="14">
        <f>R23+30</f>
        <v>1280</v>
      </c>
      <c r="S24" s="15">
        <v>1640</v>
      </c>
      <c r="U24" s="13">
        <v>102000</v>
      </c>
      <c r="V24" s="31">
        <f t="shared" si="13"/>
        <v>14688</v>
      </c>
      <c r="W24" s="31">
        <f t="shared" si="14"/>
        <v>18849.6</v>
      </c>
      <c r="X24" s="31">
        <f t="shared" si="15"/>
        <v>1224</v>
      </c>
      <c r="Y24" s="31">
        <f t="shared" si="16"/>
        <v>1570.8</v>
      </c>
      <c r="AA24" s="13">
        <v>102000</v>
      </c>
      <c r="AB24" s="13">
        <f t="shared" si="24"/>
        <v>14669.639999999998</v>
      </c>
      <c r="AC24" s="13">
        <f t="shared" si="25"/>
        <v>14669.639999999998</v>
      </c>
      <c r="AD24" s="13">
        <f t="shared" si="26"/>
        <v>1222.4699999999998</v>
      </c>
      <c r="AE24" s="13">
        <f t="shared" si="27"/>
        <v>1222.4699999999998</v>
      </c>
    </row>
    <row r="25" spans="1:31" ht="12.75">
      <c r="A25" s="4">
        <f t="shared" si="12"/>
        <v>104000</v>
      </c>
      <c r="B25" s="5">
        <v>1116.2666666666673</v>
      </c>
      <c r="C25" s="6">
        <f t="shared" si="0"/>
        <v>13395.200000000008</v>
      </c>
      <c r="D25" s="7">
        <f t="shared" si="1"/>
        <v>0.12880000000000008</v>
      </c>
      <c r="E25" s="8">
        <v>0.12880000000000008</v>
      </c>
      <c r="F25" s="9">
        <f t="shared" si="6"/>
        <v>0.129</v>
      </c>
      <c r="G25" s="9">
        <f t="shared" si="7"/>
        <v>0.142</v>
      </c>
      <c r="H25" s="10">
        <f t="shared" si="8"/>
        <v>14767.999999999998</v>
      </c>
      <c r="I25" s="10">
        <f t="shared" si="9"/>
        <v>1230.6666666666665</v>
      </c>
      <c r="J25" s="29">
        <f t="shared" si="22"/>
        <v>0.14484</v>
      </c>
      <c r="K25" s="10">
        <f t="shared" si="23"/>
        <v>15063.359999999999</v>
      </c>
      <c r="L25" s="10">
        <f t="shared" si="21"/>
        <v>1255.28</v>
      </c>
      <c r="O25" s="13">
        <v>104000</v>
      </c>
      <c r="P25" s="13">
        <f t="shared" si="28"/>
        <v>15720</v>
      </c>
      <c r="Q25" s="13">
        <f t="shared" si="29"/>
        <v>20160</v>
      </c>
      <c r="R25" s="14">
        <f>R24+30</f>
        <v>1310</v>
      </c>
      <c r="S25" s="15">
        <v>1680</v>
      </c>
      <c r="U25" s="13">
        <v>104000</v>
      </c>
      <c r="V25" s="31">
        <f aca="true" t="shared" si="30" ref="V25:V63">K25</f>
        <v>15063.359999999999</v>
      </c>
      <c r="W25" s="31">
        <f t="shared" si="14"/>
        <v>18849.6</v>
      </c>
      <c r="X25" s="31">
        <f>V25/12</f>
        <v>1255.28</v>
      </c>
      <c r="Y25" s="31">
        <f t="shared" si="16"/>
        <v>1570.8</v>
      </c>
      <c r="AA25" s="13">
        <v>104000</v>
      </c>
      <c r="AB25" s="13">
        <f t="shared" si="24"/>
        <v>15063.359999999999</v>
      </c>
      <c r="AC25" s="13">
        <f t="shared" si="25"/>
        <v>15063.359999999999</v>
      </c>
      <c r="AD25" s="13">
        <f t="shared" si="26"/>
        <v>1255.28</v>
      </c>
      <c r="AE25" s="13">
        <f t="shared" si="27"/>
        <v>1255.28</v>
      </c>
    </row>
    <row r="26" spans="1:31" ht="12.75">
      <c r="A26" s="4">
        <f t="shared" si="12"/>
        <v>106000</v>
      </c>
      <c r="B26" s="5">
        <v>1141.2666666666676</v>
      </c>
      <c r="C26" s="6">
        <f t="shared" si="0"/>
        <v>13695.200000000012</v>
      </c>
      <c r="D26" s="7">
        <f t="shared" si="1"/>
        <v>0.12920000000000012</v>
      </c>
      <c r="E26" s="8">
        <v>0.12920000000000012</v>
      </c>
      <c r="F26" s="9">
        <f t="shared" si="6"/>
        <v>0.129</v>
      </c>
      <c r="G26" s="9">
        <f t="shared" si="7"/>
        <v>0.142</v>
      </c>
      <c r="H26" s="10">
        <f t="shared" si="8"/>
        <v>15051.999999999998</v>
      </c>
      <c r="I26" s="10">
        <f t="shared" si="9"/>
        <v>1254.3333333333333</v>
      </c>
      <c r="J26" s="29">
        <f t="shared" si="22"/>
        <v>0.14484</v>
      </c>
      <c r="K26" s="10">
        <f t="shared" si="23"/>
        <v>15353.039999999999</v>
      </c>
      <c r="L26" s="10">
        <f t="shared" si="21"/>
        <v>1279.4199999999998</v>
      </c>
      <c r="O26" s="13">
        <v>106000</v>
      </c>
      <c r="P26" s="13">
        <f t="shared" si="28"/>
        <v>16080</v>
      </c>
      <c r="Q26" s="13">
        <f t="shared" si="29"/>
        <v>20640</v>
      </c>
      <c r="R26" s="14">
        <f>R25+30</f>
        <v>1340</v>
      </c>
      <c r="S26" s="15">
        <v>1720</v>
      </c>
      <c r="U26" s="13">
        <v>106000</v>
      </c>
      <c r="V26" s="31">
        <f t="shared" si="30"/>
        <v>15353.039999999999</v>
      </c>
      <c r="W26" s="31">
        <f t="shared" si="14"/>
        <v>18849.6</v>
      </c>
      <c r="X26" s="31">
        <f t="shared" si="15"/>
        <v>1255.28</v>
      </c>
      <c r="Y26" s="31">
        <f t="shared" si="16"/>
        <v>1570.8</v>
      </c>
      <c r="AA26" s="13">
        <v>106000</v>
      </c>
      <c r="AB26" s="13">
        <f t="shared" si="24"/>
        <v>15353.039999999999</v>
      </c>
      <c r="AC26" s="13">
        <f t="shared" si="25"/>
        <v>15353.039999999999</v>
      </c>
      <c r="AD26" s="13">
        <f t="shared" si="26"/>
        <v>1279.4199999999998</v>
      </c>
      <c r="AE26" s="13">
        <f t="shared" si="27"/>
        <v>1279.4199999999998</v>
      </c>
    </row>
    <row r="27" spans="1:31" ht="12.75">
      <c r="A27" s="4">
        <f t="shared" si="12"/>
        <v>108000</v>
      </c>
      <c r="B27" s="5">
        <v>1166.4</v>
      </c>
      <c r="C27" s="6">
        <f t="shared" si="0"/>
        <v>13996.800000000001</v>
      </c>
      <c r="D27" s="7">
        <f t="shared" si="1"/>
        <v>0.12960000000000002</v>
      </c>
      <c r="E27" s="8">
        <v>0.12960000000000002</v>
      </c>
      <c r="F27" s="9">
        <f t="shared" si="6"/>
        <v>0.13</v>
      </c>
      <c r="G27" s="9">
        <f t="shared" si="7"/>
        <v>0.143</v>
      </c>
      <c r="H27" s="10">
        <f t="shared" si="8"/>
        <v>15443.999999999998</v>
      </c>
      <c r="I27" s="10">
        <f t="shared" si="9"/>
        <v>1286.9999999999998</v>
      </c>
      <c r="J27" s="29">
        <f t="shared" si="22"/>
        <v>0.14586</v>
      </c>
      <c r="K27" s="10">
        <f t="shared" si="23"/>
        <v>15752.88</v>
      </c>
      <c r="L27" s="10">
        <f t="shared" si="21"/>
        <v>1312.74</v>
      </c>
      <c r="O27" s="13">
        <v>108000</v>
      </c>
      <c r="P27" s="13">
        <f t="shared" si="28"/>
        <v>16440</v>
      </c>
      <c r="Q27" s="13">
        <f t="shared" si="29"/>
        <v>21120</v>
      </c>
      <c r="R27" s="14">
        <f>R26+30</f>
        <v>1370</v>
      </c>
      <c r="S27" s="15">
        <v>1760</v>
      </c>
      <c r="U27" s="13">
        <v>108000</v>
      </c>
      <c r="V27" s="31">
        <f t="shared" si="30"/>
        <v>15752.88</v>
      </c>
      <c r="W27" s="31">
        <f t="shared" si="14"/>
        <v>18849.6</v>
      </c>
      <c r="X27" s="31">
        <f t="shared" si="15"/>
        <v>1255.28</v>
      </c>
      <c r="Y27" s="31">
        <f t="shared" si="16"/>
        <v>1570.8</v>
      </c>
      <c r="AA27" s="13">
        <v>108000</v>
      </c>
      <c r="AB27" s="13">
        <f t="shared" si="24"/>
        <v>15752.88</v>
      </c>
      <c r="AC27" s="13">
        <f t="shared" si="25"/>
        <v>15752.88</v>
      </c>
      <c r="AD27" s="13">
        <f t="shared" si="26"/>
        <v>1312.74</v>
      </c>
      <c r="AE27" s="13">
        <f t="shared" si="27"/>
        <v>1312.74</v>
      </c>
    </row>
    <row r="28" spans="1:31" ht="12.75">
      <c r="A28" s="4">
        <f t="shared" si="12"/>
        <v>110000</v>
      </c>
      <c r="B28" s="5">
        <v>1191.6666666666677</v>
      </c>
      <c r="C28" s="6">
        <f t="shared" si="0"/>
        <v>14300.000000000011</v>
      </c>
      <c r="D28" s="7">
        <f t="shared" si="1"/>
        <v>0.1300000000000001</v>
      </c>
      <c r="E28" s="8">
        <v>0.1300000000000001</v>
      </c>
      <c r="F28" s="9">
        <f t="shared" si="6"/>
        <v>0.13</v>
      </c>
      <c r="G28" s="9">
        <f t="shared" si="7"/>
        <v>0.143</v>
      </c>
      <c r="H28" s="10">
        <f t="shared" si="8"/>
        <v>15729.999999999998</v>
      </c>
      <c r="I28" s="10">
        <f t="shared" si="9"/>
        <v>1310.8333333333333</v>
      </c>
      <c r="J28" s="29">
        <f t="shared" si="22"/>
        <v>0.14586</v>
      </c>
      <c r="K28" s="10">
        <f t="shared" si="23"/>
        <v>16044.599999999999</v>
      </c>
      <c r="L28" s="10">
        <f t="shared" si="21"/>
        <v>1337.05</v>
      </c>
      <c r="O28" s="13">
        <v>110000</v>
      </c>
      <c r="P28" s="13">
        <f t="shared" si="28"/>
        <v>16800</v>
      </c>
      <c r="Q28" s="13">
        <f t="shared" si="29"/>
        <v>21600</v>
      </c>
      <c r="R28" s="14">
        <v>1400</v>
      </c>
      <c r="S28" s="15">
        <v>1800</v>
      </c>
      <c r="U28" s="13">
        <v>110000</v>
      </c>
      <c r="V28" s="31">
        <f t="shared" si="30"/>
        <v>16044.599999999999</v>
      </c>
      <c r="W28" s="31">
        <f t="shared" si="14"/>
        <v>18849.6</v>
      </c>
      <c r="X28" s="31">
        <f t="shared" si="15"/>
        <v>1255.28</v>
      </c>
      <c r="Y28" s="31">
        <f t="shared" si="16"/>
        <v>1570.8</v>
      </c>
      <c r="AA28" s="13">
        <v>110000</v>
      </c>
      <c r="AB28" s="13">
        <f t="shared" si="24"/>
        <v>16044.599999999999</v>
      </c>
      <c r="AC28" s="13">
        <f t="shared" si="25"/>
        <v>16044.599999999999</v>
      </c>
      <c r="AD28" s="13">
        <f t="shared" si="26"/>
        <v>1337.05</v>
      </c>
      <c r="AE28" s="13">
        <f t="shared" si="27"/>
        <v>1337.05</v>
      </c>
    </row>
    <row r="29" spans="1:31" ht="12.75">
      <c r="A29" s="4">
        <f t="shared" si="12"/>
        <v>112000</v>
      </c>
      <c r="B29" s="5">
        <v>1217.0666666666677</v>
      </c>
      <c r="C29" s="6">
        <f t="shared" si="0"/>
        <v>14604.800000000014</v>
      </c>
      <c r="D29" s="7">
        <f t="shared" si="1"/>
        <v>0.13040000000000013</v>
      </c>
      <c r="E29" s="8">
        <v>0.13040000000000013</v>
      </c>
      <c r="F29" s="9">
        <f t="shared" si="6"/>
        <v>0.13</v>
      </c>
      <c r="G29" s="9">
        <f t="shared" si="7"/>
        <v>0.143</v>
      </c>
      <c r="H29" s="10">
        <f t="shared" si="8"/>
        <v>16015.999999999998</v>
      </c>
      <c r="I29" s="10">
        <f t="shared" si="9"/>
        <v>1334.6666666666665</v>
      </c>
      <c r="J29" s="29">
        <f t="shared" si="22"/>
        <v>0.14586</v>
      </c>
      <c r="K29" s="10">
        <f t="shared" si="23"/>
        <v>16336.319999999998</v>
      </c>
      <c r="L29" s="10">
        <f t="shared" si="21"/>
        <v>1361.36</v>
      </c>
      <c r="O29" s="13">
        <v>112000</v>
      </c>
      <c r="P29" s="13">
        <f t="shared" si="28"/>
        <v>17160</v>
      </c>
      <c r="Q29" s="13">
        <f t="shared" si="29"/>
        <v>22080</v>
      </c>
      <c r="R29" s="14">
        <f>R28+30</f>
        <v>1430</v>
      </c>
      <c r="S29" s="15">
        <v>1840</v>
      </c>
      <c r="U29" s="13">
        <v>112000</v>
      </c>
      <c r="V29" s="31">
        <f t="shared" si="30"/>
        <v>16336.319999999998</v>
      </c>
      <c r="W29" s="31">
        <f t="shared" si="14"/>
        <v>18849.6</v>
      </c>
      <c r="X29" s="31">
        <f t="shared" si="15"/>
        <v>1255.28</v>
      </c>
      <c r="Y29" s="31">
        <f t="shared" si="16"/>
        <v>1570.8</v>
      </c>
      <c r="AA29" s="13">
        <v>112000</v>
      </c>
      <c r="AB29" s="13">
        <f t="shared" si="24"/>
        <v>16336.319999999998</v>
      </c>
      <c r="AC29" s="13">
        <f t="shared" si="25"/>
        <v>16336.319999999998</v>
      </c>
      <c r="AD29" s="13">
        <f t="shared" si="26"/>
        <v>1361.36</v>
      </c>
      <c r="AE29" s="13">
        <f t="shared" si="27"/>
        <v>1361.36</v>
      </c>
    </row>
    <row r="30" spans="1:31" ht="12.75">
      <c r="A30" s="4">
        <f t="shared" si="12"/>
        <v>114000</v>
      </c>
      <c r="B30" s="5">
        <v>1242.6</v>
      </c>
      <c r="C30" s="6">
        <f t="shared" si="0"/>
        <v>14911.199999999999</v>
      </c>
      <c r="D30" s="7">
        <f t="shared" si="1"/>
        <v>0.1308</v>
      </c>
      <c r="E30" s="8">
        <v>0.1308</v>
      </c>
      <c r="F30" s="9">
        <f t="shared" si="6"/>
        <v>0.131</v>
      </c>
      <c r="G30" s="9">
        <f t="shared" si="7"/>
        <v>0.144</v>
      </c>
      <c r="H30" s="10">
        <f t="shared" si="8"/>
        <v>16416</v>
      </c>
      <c r="I30" s="10">
        <f t="shared" si="9"/>
        <v>1368</v>
      </c>
      <c r="J30" s="29">
        <f t="shared" si="22"/>
        <v>0.14688</v>
      </c>
      <c r="K30" s="10">
        <f t="shared" si="23"/>
        <v>16744.32</v>
      </c>
      <c r="L30" s="10">
        <f t="shared" si="21"/>
        <v>1395.36</v>
      </c>
      <c r="O30" s="13">
        <v>114000</v>
      </c>
      <c r="P30" s="13">
        <f t="shared" si="28"/>
        <v>17520</v>
      </c>
      <c r="Q30" s="13">
        <f t="shared" si="29"/>
        <v>22320</v>
      </c>
      <c r="R30" s="14">
        <f>R29+30</f>
        <v>1460</v>
      </c>
      <c r="S30" s="15">
        <v>1860</v>
      </c>
      <c r="U30" s="13">
        <v>114000</v>
      </c>
      <c r="V30" s="31">
        <f t="shared" si="30"/>
        <v>16744.32</v>
      </c>
      <c r="W30" s="31">
        <f t="shared" si="14"/>
        <v>18849.6</v>
      </c>
      <c r="X30" s="31">
        <f t="shared" si="15"/>
        <v>1255.28</v>
      </c>
      <c r="Y30" s="31">
        <f t="shared" si="16"/>
        <v>1570.8</v>
      </c>
      <c r="AA30" s="13">
        <v>114000</v>
      </c>
      <c r="AB30" s="13">
        <f t="shared" si="24"/>
        <v>16744.32</v>
      </c>
      <c r="AC30" s="13">
        <f t="shared" si="25"/>
        <v>16744.32</v>
      </c>
      <c r="AD30" s="13">
        <f t="shared" si="26"/>
        <v>1395.36</v>
      </c>
      <c r="AE30" s="13">
        <f t="shared" si="27"/>
        <v>1395.36</v>
      </c>
    </row>
    <row r="31" spans="1:31" ht="12.75">
      <c r="A31" s="4">
        <f t="shared" si="12"/>
        <v>116000</v>
      </c>
      <c r="B31" s="5">
        <v>1268.266666666668</v>
      </c>
      <c r="C31" s="6">
        <f t="shared" si="0"/>
        <v>15219.200000000015</v>
      </c>
      <c r="D31" s="7">
        <f t="shared" si="1"/>
        <v>0.13120000000000012</v>
      </c>
      <c r="E31" s="8">
        <v>0.13120000000000012</v>
      </c>
      <c r="F31" s="9">
        <f t="shared" si="6"/>
        <v>0.131</v>
      </c>
      <c r="G31" s="9">
        <f t="shared" si="7"/>
        <v>0.144</v>
      </c>
      <c r="H31" s="10">
        <f t="shared" si="8"/>
        <v>16704</v>
      </c>
      <c r="I31" s="10">
        <f t="shared" si="9"/>
        <v>1392</v>
      </c>
      <c r="J31" s="29">
        <f t="shared" si="22"/>
        <v>0.14688</v>
      </c>
      <c r="K31" s="10">
        <f t="shared" si="23"/>
        <v>17038.08</v>
      </c>
      <c r="L31" s="10">
        <f t="shared" si="21"/>
        <v>1419.8400000000001</v>
      </c>
      <c r="O31" s="13">
        <v>116000</v>
      </c>
      <c r="P31" s="13">
        <f t="shared" si="28"/>
        <v>17880</v>
      </c>
      <c r="Q31" s="13">
        <f t="shared" si="29"/>
        <v>23040</v>
      </c>
      <c r="R31" s="14">
        <f>R30+30</f>
        <v>1490</v>
      </c>
      <c r="S31" s="15">
        <v>1920</v>
      </c>
      <c r="U31" s="13">
        <v>116000</v>
      </c>
      <c r="V31" s="31">
        <f t="shared" si="30"/>
        <v>17038.08</v>
      </c>
      <c r="W31" s="31">
        <f t="shared" si="14"/>
        <v>18849.6</v>
      </c>
      <c r="X31" s="31">
        <f t="shared" si="15"/>
        <v>1255.28</v>
      </c>
      <c r="Y31" s="31">
        <f t="shared" si="16"/>
        <v>1570.8</v>
      </c>
      <c r="AA31" s="13">
        <v>116000</v>
      </c>
      <c r="AB31" s="13">
        <f t="shared" si="24"/>
        <v>17038.08</v>
      </c>
      <c r="AC31" s="13">
        <f t="shared" si="25"/>
        <v>17038.08</v>
      </c>
      <c r="AD31" s="13">
        <f t="shared" si="26"/>
        <v>1419.8400000000001</v>
      </c>
      <c r="AE31" s="13">
        <f t="shared" si="27"/>
        <v>1419.8400000000001</v>
      </c>
    </row>
    <row r="32" spans="1:31" ht="12.75">
      <c r="A32" s="4">
        <f t="shared" si="12"/>
        <v>118000</v>
      </c>
      <c r="B32" s="5">
        <v>1294.0666666666682</v>
      </c>
      <c r="C32" s="6">
        <f t="shared" si="0"/>
        <v>15528.800000000017</v>
      </c>
      <c r="D32" s="7">
        <f t="shared" si="1"/>
        <v>0.13160000000000016</v>
      </c>
      <c r="E32" s="8">
        <v>0.13160000000000016</v>
      </c>
      <c r="F32" s="9">
        <f t="shared" si="6"/>
        <v>0.132</v>
      </c>
      <c r="G32" s="9">
        <f t="shared" si="7"/>
        <v>0.145</v>
      </c>
      <c r="H32" s="10">
        <f t="shared" si="8"/>
        <v>17110</v>
      </c>
      <c r="I32" s="10">
        <f t="shared" si="9"/>
        <v>1425.8333333333333</v>
      </c>
      <c r="J32" s="29">
        <f t="shared" si="22"/>
        <v>0.1479</v>
      </c>
      <c r="K32" s="10">
        <f t="shared" si="23"/>
        <v>17452.2</v>
      </c>
      <c r="L32" s="10">
        <f t="shared" si="21"/>
        <v>1454.3500000000001</v>
      </c>
      <c r="O32" s="13">
        <v>118000</v>
      </c>
      <c r="P32" s="13">
        <f t="shared" si="28"/>
        <v>18240</v>
      </c>
      <c r="Q32" s="13">
        <f t="shared" si="29"/>
        <v>23520</v>
      </c>
      <c r="R32" s="14">
        <f>R31+30</f>
        <v>1520</v>
      </c>
      <c r="S32" s="15">
        <v>1960</v>
      </c>
      <c r="U32" s="13">
        <v>118000</v>
      </c>
      <c r="V32" s="31">
        <f t="shared" si="30"/>
        <v>17452.2</v>
      </c>
      <c r="W32" s="31">
        <f t="shared" si="14"/>
        <v>18849.6</v>
      </c>
      <c r="X32" s="31">
        <f t="shared" si="15"/>
        <v>1255.28</v>
      </c>
      <c r="Y32" s="31">
        <f t="shared" si="16"/>
        <v>1570.8</v>
      </c>
      <c r="AA32" s="13">
        <v>118000</v>
      </c>
      <c r="AB32" s="13">
        <f t="shared" si="24"/>
        <v>17452.2</v>
      </c>
      <c r="AC32" s="13">
        <f t="shared" si="25"/>
        <v>17452.2</v>
      </c>
      <c r="AD32" s="13">
        <f t="shared" si="26"/>
        <v>1454.3500000000001</v>
      </c>
      <c r="AE32" s="13">
        <f t="shared" si="27"/>
        <v>1454.3500000000001</v>
      </c>
    </row>
    <row r="33" spans="1:31" ht="12.75">
      <c r="A33" s="4">
        <f t="shared" si="12"/>
        <v>120000</v>
      </c>
      <c r="B33" s="5">
        <v>1320</v>
      </c>
      <c r="C33" s="6">
        <f t="shared" si="0"/>
        <v>15840</v>
      </c>
      <c r="D33" s="7">
        <f t="shared" si="1"/>
        <v>0.132</v>
      </c>
      <c r="E33" s="8">
        <v>0.132</v>
      </c>
      <c r="F33" s="9">
        <f t="shared" si="6"/>
        <v>0.132</v>
      </c>
      <c r="G33" s="9">
        <f t="shared" si="7"/>
        <v>0.145</v>
      </c>
      <c r="H33" s="10">
        <f t="shared" si="8"/>
        <v>17400</v>
      </c>
      <c r="I33" s="10">
        <f t="shared" si="9"/>
        <v>1450</v>
      </c>
      <c r="J33" s="29">
        <f t="shared" si="22"/>
        <v>0.1479</v>
      </c>
      <c r="K33" s="10">
        <f t="shared" si="23"/>
        <v>17748</v>
      </c>
      <c r="L33" s="10">
        <f t="shared" si="21"/>
        <v>1479</v>
      </c>
      <c r="O33" s="16">
        <v>120000</v>
      </c>
      <c r="P33" s="13">
        <f t="shared" si="28"/>
        <v>18600</v>
      </c>
      <c r="Q33" s="13">
        <f t="shared" si="29"/>
        <v>24000</v>
      </c>
      <c r="R33" s="17">
        <v>1550</v>
      </c>
      <c r="S33" s="18">
        <v>2000</v>
      </c>
      <c r="U33" s="16">
        <v>120000</v>
      </c>
      <c r="V33" s="31">
        <f t="shared" si="30"/>
        <v>17748</v>
      </c>
      <c r="W33" s="31">
        <f aca="true" t="shared" si="31" ref="W33:W36">W32</f>
        <v>18849.6</v>
      </c>
      <c r="X33" s="31">
        <f aca="true" t="shared" si="32" ref="X33:X37">X32</f>
        <v>1255.28</v>
      </c>
      <c r="Y33" s="31">
        <f aca="true" t="shared" si="33" ref="Y33:Y36">Y32</f>
        <v>1570.8</v>
      </c>
      <c r="AA33" s="16">
        <v>120000</v>
      </c>
      <c r="AB33" s="13">
        <f t="shared" si="24"/>
        <v>17748</v>
      </c>
      <c r="AC33" s="13">
        <f t="shared" si="25"/>
        <v>17748</v>
      </c>
      <c r="AD33" s="13">
        <f t="shared" si="26"/>
        <v>1479</v>
      </c>
      <c r="AE33" s="13">
        <f t="shared" si="27"/>
        <v>1479</v>
      </c>
    </row>
    <row r="34" spans="1:31" ht="12.75">
      <c r="A34" s="4">
        <f t="shared" si="12"/>
        <v>122000</v>
      </c>
      <c r="B34" s="6">
        <v>1346.0666666666687</v>
      </c>
      <c r="C34" s="6">
        <f t="shared" si="0"/>
        <v>16152.800000000025</v>
      </c>
      <c r="D34" s="7">
        <f t="shared" si="1"/>
        <v>0.1324000000000002</v>
      </c>
      <c r="E34" s="8">
        <v>0.1324000000000002</v>
      </c>
      <c r="F34" s="9">
        <f t="shared" si="6"/>
        <v>0.132</v>
      </c>
      <c r="G34" s="9">
        <f t="shared" si="7"/>
        <v>0.145</v>
      </c>
      <c r="H34" s="10">
        <f t="shared" si="8"/>
        <v>17690</v>
      </c>
      <c r="I34" s="10">
        <f t="shared" si="9"/>
        <v>1474.1666666666667</v>
      </c>
      <c r="J34" s="29">
        <f t="shared" si="22"/>
        <v>0.1479</v>
      </c>
      <c r="K34" s="10">
        <f t="shared" si="23"/>
        <v>18043.8</v>
      </c>
      <c r="L34" s="10">
        <f t="shared" si="21"/>
        <v>1503.6499999999999</v>
      </c>
      <c r="O34" s="13">
        <v>122000</v>
      </c>
      <c r="P34" s="13">
        <f t="shared" si="28"/>
        <v>18960</v>
      </c>
      <c r="Q34" s="13">
        <f t="shared" si="29"/>
        <v>24480</v>
      </c>
      <c r="R34" s="19">
        <f>R33+30</f>
        <v>1580</v>
      </c>
      <c r="S34" s="20">
        <v>2040</v>
      </c>
      <c r="U34" s="13">
        <v>122000</v>
      </c>
      <c r="V34" s="31">
        <f t="shared" si="30"/>
        <v>18043.8</v>
      </c>
      <c r="W34" s="31">
        <f t="shared" si="31"/>
        <v>18849.6</v>
      </c>
      <c r="X34" s="31">
        <f t="shared" si="32"/>
        <v>1255.28</v>
      </c>
      <c r="Y34" s="31">
        <f t="shared" si="33"/>
        <v>1570.8</v>
      </c>
      <c r="AA34" s="13">
        <v>122000</v>
      </c>
      <c r="AB34" s="13">
        <f t="shared" si="24"/>
        <v>18043.8</v>
      </c>
      <c r="AC34" s="13">
        <f t="shared" si="25"/>
        <v>18043.8</v>
      </c>
      <c r="AD34" s="13">
        <f t="shared" si="26"/>
        <v>1503.6499999999999</v>
      </c>
      <c r="AE34" s="13">
        <f t="shared" si="27"/>
        <v>1503.6499999999999</v>
      </c>
    </row>
    <row r="35" spans="1:31" ht="12.75">
      <c r="A35" s="4">
        <f t="shared" si="12"/>
        <v>124000</v>
      </c>
      <c r="B35" s="6">
        <v>1372.2666666666685</v>
      </c>
      <c r="C35" s="6">
        <f aca="true" t="shared" si="34" ref="C35:C63">+B35*12</f>
        <v>16467.200000000023</v>
      </c>
      <c r="D35" s="7">
        <f aca="true" t="shared" si="35" ref="D35:D63">+C35/A35</f>
        <v>0.1328000000000002</v>
      </c>
      <c r="E35" s="8">
        <v>0.1328000000000002</v>
      </c>
      <c r="F35" s="9">
        <f t="shared" si="6"/>
        <v>0.133</v>
      </c>
      <c r="G35" s="9">
        <f t="shared" si="7"/>
        <v>0.146</v>
      </c>
      <c r="H35" s="10">
        <f aca="true" t="shared" si="36" ref="H35:H63">A35*G35</f>
        <v>18104</v>
      </c>
      <c r="I35" s="10">
        <f t="shared" si="9"/>
        <v>1508.6666666666667</v>
      </c>
      <c r="J35" s="29">
        <f t="shared" si="22"/>
        <v>0.14892000000000002</v>
      </c>
      <c r="K35" s="10">
        <f t="shared" si="23"/>
        <v>18466.08</v>
      </c>
      <c r="L35" s="10">
        <f t="shared" si="21"/>
        <v>1538.8400000000001</v>
      </c>
      <c r="O35" s="13">
        <v>124000</v>
      </c>
      <c r="P35" s="13">
        <f t="shared" si="28"/>
        <v>19320</v>
      </c>
      <c r="Q35" s="13">
        <f t="shared" si="29"/>
        <v>24960</v>
      </c>
      <c r="R35" s="19">
        <f>R34+30</f>
        <v>1610</v>
      </c>
      <c r="S35" s="20">
        <v>2080</v>
      </c>
      <c r="U35" s="13">
        <v>124000</v>
      </c>
      <c r="V35" s="31">
        <f t="shared" si="30"/>
        <v>18466.08</v>
      </c>
      <c r="W35" s="31">
        <f t="shared" si="31"/>
        <v>18849.6</v>
      </c>
      <c r="X35" s="31">
        <f t="shared" si="32"/>
        <v>1255.28</v>
      </c>
      <c r="Y35" s="31">
        <f t="shared" si="33"/>
        <v>1570.8</v>
      </c>
      <c r="AA35" s="13">
        <v>124000</v>
      </c>
      <c r="AB35" s="13">
        <f t="shared" si="24"/>
        <v>18466.08</v>
      </c>
      <c r="AC35" s="13">
        <f t="shared" si="25"/>
        <v>18466.08</v>
      </c>
      <c r="AD35" s="13">
        <f t="shared" si="26"/>
        <v>1538.8400000000001</v>
      </c>
      <c r="AE35" s="13">
        <f t="shared" si="27"/>
        <v>1538.8400000000001</v>
      </c>
    </row>
    <row r="36" spans="1:31" ht="12.75">
      <c r="A36" s="4">
        <f t="shared" si="12"/>
        <v>126000</v>
      </c>
      <c r="B36" s="6">
        <v>1398.6</v>
      </c>
      <c r="C36" s="6">
        <f t="shared" si="34"/>
        <v>16783.199999999997</v>
      </c>
      <c r="D36" s="7">
        <f t="shared" si="35"/>
        <v>0.13319999999999999</v>
      </c>
      <c r="E36" s="8">
        <v>0.13319999999999999</v>
      </c>
      <c r="F36" s="9">
        <f t="shared" si="6"/>
        <v>0.133</v>
      </c>
      <c r="G36" s="9">
        <f t="shared" si="7"/>
        <v>0.146</v>
      </c>
      <c r="H36" s="10">
        <f t="shared" si="36"/>
        <v>18396</v>
      </c>
      <c r="I36" s="10">
        <f t="shared" si="9"/>
        <v>1533</v>
      </c>
      <c r="J36" s="29">
        <f t="shared" si="22"/>
        <v>0.14892000000000002</v>
      </c>
      <c r="K36" s="10">
        <f t="shared" si="23"/>
        <v>18763.920000000002</v>
      </c>
      <c r="L36" s="10">
        <f t="shared" si="21"/>
        <v>1563.66</v>
      </c>
      <c r="O36" s="13">
        <v>126000</v>
      </c>
      <c r="P36" s="13">
        <f t="shared" si="28"/>
        <v>19680</v>
      </c>
      <c r="Q36" s="13">
        <f t="shared" si="29"/>
        <v>25440</v>
      </c>
      <c r="R36" s="19">
        <f>R35+30</f>
        <v>1640</v>
      </c>
      <c r="S36" s="20">
        <v>2120</v>
      </c>
      <c r="U36" s="13">
        <v>126000</v>
      </c>
      <c r="V36" s="31">
        <f t="shared" si="30"/>
        <v>18763.920000000002</v>
      </c>
      <c r="W36" s="31">
        <f t="shared" si="31"/>
        <v>18849.6</v>
      </c>
      <c r="X36" s="31">
        <f t="shared" si="32"/>
        <v>1255.28</v>
      </c>
      <c r="Y36" s="31">
        <f t="shared" si="33"/>
        <v>1570.8</v>
      </c>
      <c r="AA36" s="13">
        <v>126000</v>
      </c>
      <c r="AB36" s="13">
        <f t="shared" si="24"/>
        <v>18763.920000000002</v>
      </c>
      <c r="AC36" s="13">
        <f t="shared" si="25"/>
        <v>18763.920000000002</v>
      </c>
      <c r="AD36" s="13">
        <f t="shared" si="26"/>
        <v>1563.66</v>
      </c>
      <c r="AE36" s="13">
        <f t="shared" si="27"/>
        <v>1563.66</v>
      </c>
    </row>
    <row r="37" spans="1:31" ht="12.75">
      <c r="A37" s="4">
        <f t="shared" si="12"/>
        <v>128000</v>
      </c>
      <c r="B37" s="6">
        <v>1425.066666666669</v>
      </c>
      <c r="C37" s="6">
        <f t="shared" si="34"/>
        <v>17100.80000000003</v>
      </c>
      <c r="D37" s="7">
        <f t="shared" si="35"/>
        <v>0.13360000000000022</v>
      </c>
      <c r="E37" s="8">
        <v>0.13360000000000022</v>
      </c>
      <c r="F37" s="9">
        <f t="shared" si="6"/>
        <v>0.134</v>
      </c>
      <c r="G37" s="9">
        <f t="shared" si="7"/>
        <v>0.147</v>
      </c>
      <c r="H37" s="10">
        <f t="shared" si="36"/>
        <v>18816</v>
      </c>
      <c r="I37" s="10">
        <f t="shared" si="9"/>
        <v>1568</v>
      </c>
      <c r="J37" s="29">
        <f t="shared" si="22"/>
        <v>0.14994</v>
      </c>
      <c r="K37" s="10">
        <f t="shared" si="23"/>
        <v>19192.32</v>
      </c>
      <c r="L37" s="10">
        <f t="shared" si="21"/>
        <v>1599.36</v>
      </c>
      <c r="O37" s="13">
        <v>128000</v>
      </c>
      <c r="P37" s="13">
        <f t="shared" si="28"/>
        <v>20040</v>
      </c>
      <c r="Q37" s="13">
        <f t="shared" si="29"/>
        <v>25920</v>
      </c>
      <c r="R37" s="19">
        <f>R36+30</f>
        <v>1670</v>
      </c>
      <c r="S37" s="20">
        <v>2160</v>
      </c>
      <c r="U37" s="13">
        <v>128000</v>
      </c>
      <c r="V37" s="31">
        <f t="shared" si="30"/>
        <v>19192.32</v>
      </c>
      <c r="W37" s="31">
        <f aca="true" t="shared" si="37" ref="W37:W63">K37</f>
        <v>19192.32</v>
      </c>
      <c r="X37" s="31">
        <f t="shared" si="32"/>
        <v>1255.28</v>
      </c>
      <c r="Y37" s="31">
        <f>W37/12</f>
        <v>1599.36</v>
      </c>
      <c r="AA37" s="13">
        <v>128000</v>
      </c>
      <c r="AB37" s="13">
        <f t="shared" si="24"/>
        <v>19192.32</v>
      </c>
      <c r="AC37" s="13">
        <f t="shared" si="25"/>
        <v>19192.32</v>
      </c>
      <c r="AD37" s="13">
        <f t="shared" si="26"/>
        <v>1599.36</v>
      </c>
      <c r="AE37" s="13">
        <f t="shared" si="27"/>
        <v>1599.36</v>
      </c>
    </row>
    <row r="38" spans="1:31" ht="12.75">
      <c r="A38" s="4">
        <f t="shared" si="12"/>
        <v>130000</v>
      </c>
      <c r="B38" s="6">
        <v>1451.666666666669</v>
      </c>
      <c r="C38" s="6">
        <f t="shared" si="34"/>
        <v>17420.00000000003</v>
      </c>
      <c r="D38" s="7">
        <f t="shared" si="35"/>
        <v>0.13400000000000023</v>
      </c>
      <c r="E38" s="8">
        <v>0.13400000000000023</v>
      </c>
      <c r="F38" s="9">
        <f t="shared" si="6"/>
        <v>0.134</v>
      </c>
      <c r="G38" s="9">
        <f t="shared" si="7"/>
        <v>0.147</v>
      </c>
      <c r="H38" s="10">
        <f t="shared" si="36"/>
        <v>19110</v>
      </c>
      <c r="I38" s="10">
        <f t="shared" si="9"/>
        <v>1592.5</v>
      </c>
      <c r="J38" s="29">
        <f t="shared" si="22"/>
        <v>0.14994000000000002</v>
      </c>
      <c r="K38" s="10">
        <f t="shared" si="23"/>
        <v>19492.2</v>
      </c>
      <c r="L38" s="10">
        <f t="shared" si="21"/>
        <v>1624.3500000000001</v>
      </c>
      <c r="O38" s="13">
        <v>130000</v>
      </c>
      <c r="P38" s="13">
        <f t="shared" si="28"/>
        <v>20400</v>
      </c>
      <c r="Q38" s="13">
        <f t="shared" si="29"/>
        <v>26400</v>
      </c>
      <c r="R38" s="19">
        <v>1700</v>
      </c>
      <c r="S38" s="20">
        <v>2200</v>
      </c>
      <c r="U38" s="13">
        <v>130000</v>
      </c>
      <c r="V38" s="31">
        <f t="shared" si="30"/>
        <v>19492.2</v>
      </c>
      <c r="W38" s="31">
        <f t="shared" si="37"/>
        <v>19492.2</v>
      </c>
      <c r="X38" s="31">
        <f aca="true" t="shared" si="38" ref="X38:X63">X37</f>
        <v>1255.28</v>
      </c>
      <c r="Y38" s="31">
        <f aca="true" t="shared" si="39" ref="Y38:Y63">W38/12</f>
        <v>1624.3500000000001</v>
      </c>
      <c r="AA38" s="13">
        <v>130000</v>
      </c>
      <c r="AB38" s="13">
        <f t="shared" si="24"/>
        <v>19492.2</v>
      </c>
      <c r="AC38" s="13">
        <f t="shared" si="25"/>
        <v>19492.2</v>
      </c>
      <c r="AD38" s="13">
        <f t="shared" si="26"/>
        <v>1624.3500000000001</v>
      </c>
      <c r="AE38" s="13">
        <f t="shared" si="27"/>
        <v>1624.3500000000001</v>
      </c>
    </row>
    <row r="39" spans="1:31" ht="12.75">
      <c r="A39" s="4">
        <f t="shared" si="12"/>
        <v>132000</v>
      </c>
      <c r="B39" s="6">
        <v>1478.4</v>
      </c>
      <c r="C39" s="6">
        <f t="shared" si="34"/>
        <v>17740.800000000003</v>
      </c>
      <c r="D39" s="7">
        <f t="shared" si="35"/>
        <v>0.13440000000000002</v>
      </c>
      <c r="E39" s="8">
        <v>0.13440000000000002</v>
      </c>
      <c r="F39" s="9">
        <f t="shared" si="6"/>
        <v>0.134</v>
      </c>
      <c r="G39" s="9">
        <f t="shared" si="7"/>
        <v>0.147</v>
      </c>
      <c r="H39" s="10">
        <f t="shared" si="36"/>
        <v>19404</v>
      </c>
      <c r="I39" s="10">
        <f t="shared" si="9"/>
        <v>1617</v>
      </c>
      <c r="J39" s="29">
        <f t="shared" si="22"/>
        <v>0.14994000000000002</v>
      </c>
      <c r="K39" s="10">
        <f t="shared" si="23"/>
        <v>19792.08</v>
      </c>
      <c r="L39" s="10">
        <f t="shared" si="21"/>
        <v>1649.3400000000001</v>
      </c>
      <c r="O39" s="13">
        <v>132000</v>
      </c>
      <c r="P39" s="13">
        <f t="shared" si="28"/>
        <v>20760</v>
      </c>
      <c r="Q39" s="13">
        <f t="shared" si="29"/>
        <v>26880</v>
      </c>
      <c r="R39" s="19">
        <f>R38+30</f>
        <v>1730</v>
      </c>
      <c r="S39" s="20">
        <f>S38+40</f>
        <v>2240</v>
      </c>
      <c r="U39" s="13">
        <v>132000</v>
      </c>
      <c r="V39" s="31">
        <f t="shared" si="30"/>
        <v>19792.08</v>
      </c>
      <c r="W39" s="31">
        <f t="shared" si="37"/>
        <v>19792.08</v>
      </c>
      <c r="X39" s="31">
        <f t="shared" si="38"/>
        <v>1255.28</v>
      </c>
      <c r="Y39" s="31">
        <f t="shared" si="39"/>
        <v>1649.3400000000001</v>
      </c>
      <c r="AA39" s="13">
        <v>132000</v>
      </c>
      <c r="AB39" s="13">
        <f t="shared" si="24"/>
        <v>19792.08</v>
      </c>
      <c r="AC39" s="13">
        <f t="shared" si="25"/>
        <v>19792.08</v>
      </c>
      <c r="AD39" s="13">
        <f t="shared" si="26"/>
        <v>1649.3400000000001</v>
      </c>
      <c r="AE39" s="13">
        <f t="shared" si="27"/>
        <v>1649.3400000000001</v>
      </c>
    </row>
    <row r="40" spans="1:31" ht="12.75">
      <c r="A40" s="4">
        <f t="shared" si="12"/>
        <v>134000</v>
      </c>
      <c r="B40" s="6">
        <v>1505.2666666666694</v>
      </c>
      <c r="C40" s="6">
        <f t="shared" si="34"/>
        <v>18063.200000000033</v>
      </c>
      <c r="D40" s="7">
        <f t="shared" si="35"/>
        <v>0.13480000000000025</v>
      </c>
      <c r="E40" s="8">
        <v>0.13480000000000025</v>
      </c>
      <c r="F40" s="9">
        <f t="shared" si="6"/>
        <v>0.135</v>
      </c>
      <c r="G40" s="9">
        <f t="shared" si="7"/>
        <v>0.149</v>
      </c>
      <c r="H40" s="10">
        <f t="shared" si="36"/>
        <v>19966</v>
      </c>
      <c r="I40" s="10">
        <f t="shared" si="9"/>
        <v>1663.8333333333333</v>
      </c>
      <c r="J40" s="29">
        <f t="shared" si="22"/>
        <v>0.15198</v>
      </c>
      <c r="K40" s="10">
        <f t="shared" si="23"/>
        <v>20365.32</v>
      </c>
      <c r="L40" s="10">
        <f t="shared" si="21"/>
        <v>1697.11</v>
      </c>
      <c r="O40" s="13">
        <v>134000</v>
      </c>
      <c r="P40" s="13">
        <f t="shared" si="28"/>
        <v>21120</v>
      </c>
      <c r="Q40" s="13">
        <f t="shared" si="29"/>
        <v>27360</v>
      </c>
      <c r="R40" s="19">
        <f>R39+30</f>
        <v>1760</v>
      </c>
      <c r="S40" s="20">
        <f>S39+40</f>
        <v>2280</v>
      </c>
      <c r="U40" s="13">
        <v>134000</v>
      </c>
      <c r="V40" s="31">
        <f t="shared" si="30"/>
        <v>20365.32</v>
      </c>
      <c r="W40" s="31">
        <f t="shared" si="37"/>
        <v>20365.32</v>
      </c>
      <c r="X40" s="31">
        <f t="shared" si="38"/>
        <v>1255.28</v>
      </c>
      <c r="Y40" s="31">
        <f t="shared" si="39"/>
        <v>1697.11</v>
      </c>
      <c r="AA40" s="13">
        <v>134000</v>
      </c>
      <c r="AB40" s="13">
        <f t="shared" si="24"/>
        <v>20365.32</v>
      </c>
      <c r="AC40" s="13">
        <f t="shared" si="25"/>
        <v>20365.32</v>
      </c>
      <c r="AD40" s="13">
        <f t="shared" si="26"/>
        <v>1697.11</v>
      </c>
      <c r="AE40" s="13">
        <f t="shared" si="27"/>
        <v>1697.11</v>
      </c>
    </row>
    <row r="41" spans="1:31" ht="12.75">
      <c r="A41" s="4">
        <f t="shared" si="12"/>
        <v>136000</v>
      </c>
      <c r="B41" s="6">
        <v>1532.2666666666698</v>
      </c>
      <c r="C41" s="6">
        <f t="shared" si="34"/>
        <v>18387.200000000037</v>
      </c>
      <c r="D41" s="7">
        <f t="shared" si="35"/>
        <v>0.13520000000000026</v>
      </c>
      <c r="E41" s="8">
        <v>0.13520000000000026</v>
      </c>
      <c r="F41" s="9">
        <f t="shared" si="6"/>
        <v>0.135</v>
      </c>
      <c r="G41" s="9">
        <f t="shared" si="7"/>
        <v>0.149</v>
      </c>
      <c r="H41" s="10">
        <f t="shared" si="36"/>
        <v>20264</v>
      </c>
      <c r="I41" s="10">
        <f t="shared" si="9"/>
        <v>1688.6666666666667</v>
      </c>
      <c r="J41" s="29">
        <f t="shared" si="22"/>
        <v>0.15198</v>
      </c>
      <c r="K41" s="10">
        <f t="shared" si="23"/>
        <v>20669.28</v>
      </c>
      <c r="L41" s="10">
        <f t="shared" si="21"/>
        <v>1722.4399999999998</v>
      </c>
      <c r="O41" s="13">
        <v>136000</v>
      </c>
      <c r="P41" s="13">
        <f t="shared" si="28"/>
        <v>21480</v>
      </c>
      <c r="Q41" s="13">
        <f t="shared" si="29"/>
        <v>27840</v>
      </c>
      <c r="R41" s="19">
        <f>R40+30</f>
        <v>1790</v>
      </c>
      <c r="S41" s="20">
        <f>S40+40</f>
        <v>2320</v>
      </c>
      <c r="U41" s="13">
        <v>136000</v>
      </c>
      <c r="V41" s="31">
        <f t="shared" si="30"/>
        <v>20669.28</v>
      </c>
      <c r="W41" s="31">
        <f t="shared" si="37"/>
        <v>20669.28</v>
      </c>
      <c r="X41" s="31">
        <f t="shared" si="38"/>
        <v>1255.28</v>
      </c>
      <c r="Y41" s="31">
        <f t="shared" si="39"/>
        <v>1722.4399999999998</v>
      </c>
      <c r="AA41" s="13">
        <v>136000</v>
      </c>
      <c r="AB41" s="13">
        <f t="shared" si="24"/>
        <v>20669.28</v>
      </c>
      <c r="AC41" s="13">
        <f t="shared" si="25"/>
        <v>20669.28</v>
      </c>
      <c r="AD41" s="13">
        <f t="shared" si="26"/>
        <v>1722.4399999999998</v>
      </c>
      <c r="AE41" s="13">
        <f t="shared" si="27"/>
        <v>1722.4399999999998</v>
      </c>
    </row>
    <row r="42" spans="1:31" ht="12.75">
      <c r="A42" s="4">
        <f t="shared" si="12"/>
        <v>138000</v>
      </c>
      <c r="B42" s="6">
        <v>1559.4</v>
      </c>
      <c r="C42" s="6">
        <f t="shared" si="34"/>
        <v>18712.800000000003</v>
      </c>
      <c r="D42" s="7">
        <f t="shared" si="35"/>
        <v>0.13560000000000003</v>
      </c>
      <c r="E42" s="8">
        <v>0.13560000000000003</v>
      </c>
      <c r="F42" s="9">
        <f t="shared" si="6"/>
        <v>0.136</v>
      </c>
      <c r="G42" s="9">
        <f t="shared" si="7"/>
        <v>0.15</v>
      </c>
      <c r="H42" s="10">
        <f t="shared" si="36"/>
        <v>20700</v>
      </c>
      <c r="I42" s="10">
        <f t="shared" si="9"/>
        <v>1725</v>
      </c>
      <c r="J42" s="29">
        <f t="shared" si="22"/>
        <v>0.153</v>
      </c>
      <c r="K42" s="10">
        <f t="shared" si="23"/>
        <v>21114</v>
      </c>
      <c r="L42" s="10">
        <f t="shared" si="21"/>
        <v>1759.5</v>
      </c>
      <c r="O42" s="13">
        <v>138000</v>
      </c>
      <c r="P42" s="13">
        <f t="shared" si="28"/>
        <v>21840</v>
      </c>
      <c r="Q42" s="13">
        <f t="shared" si="29"/>
        <v>28320</v>
      </c>
      <c r="R42" s="19">
        <f>R41+30</f>
        <v>1820</v>
      </c>
      <c r="S42" s="20">
        <f>S41+40</f>
        <v>2360</v>
      </c>
      <c r="U42" s="13">
        <v>138000</v>
      </c>
      <c r="V42" s="31">
        <f t="shared" si="30"/>
        <v>21114</v>
      </c>
      <c r="W42" s="31">
        <f t="shared" si="37"/>
        <v>21114</v>
      </c>
      <c r="X42" s="31">
        <f t="shared" si="38"/>
        <v>1255.28</v>
      </c>
      <c r="Y42" s="31">
        <f t="shared" si="39"/>
        <v>1759.5</v>
      </c>
      <c r="AA42" s="13">
        <v>138000</v>
      </c>
      <c r="AB42" s="13">
        <f t="shared" si="24"/>
        <v>21114</v>
      </c>
      <c r="AC42" s="13">
        <f t="shared" si="25"/>
        <v>21114</v>
      </c>
      <c r="AD42" s="13">
        <f t="shared" si="26"/>
        <v>1759.5</v>
      </c>
      <c r="AE42" s="13">
        <f t="shared" si="27"/>
        <v>1759.5</v>
      </c>
    </row>
    <row r="43" spans="1:31" ht="12.75">
      <c r="A43" s="4">
        <f t="shared" si="12"/>
        <v>140000</v>
      </c>
      <c r="B43" s="6">
        <v>1586.66666666667</v>
      </c>
      <c r="C43" s="6">
        <f t="shared" si="34"/>
        <v>19040.00000000004</v>
      </c>
      <c r="D43" s="7">
        <f t="shared" si="35"/>
        <v>0.1360000000000003</v>
      </c>
      <c r="E43" s="8">
        <v>0.1360000000000003</v>
      </c>
      <c r="F43" s="9">
        <f t="shared" si="6"/>
        <v>0.136</v>
      </c>
      <c r="G43" s="9">
        <f t="shared" si="7"/>
        <v>0.15</v>
      </c>
      <c r="H43" s="10">
        <f t="shared" si="36"/>
        <v>21000</v>
      </c>
      <c r="I43" s="10">
        <f t="shared" si="9"/>
        <v>1750</v>
      </c>
      <c r="J43" s="29">
        <f t="shared" si="22"/>
        <v>0.153</v>
      </c>
      <c r="K43" s="10">
        <f t="shared" si="23"/>
        <v>21420</v>
      </c>
      <c r="L43" s="10">
        <f t="shared" si="21"/>
        <v>1785</v>
      </c>
      <c r="O43" s="13">
        <v>140000</v>
      </c>
      <c r="P43" s="13">
        <f t="shared" si="28"/>
        <v>22200</v>
      </c>
      <c r="Q43" s="13">
        <f t="shared" si="29"/>
        <v>28800</v>
      </c>
      <c r="R43" s="19">
        <v>1850</v>
      </c>
      <c r="S43" s="20">
        <v>2400</v>
      </c>
      <c r="U43" s="13">
        <v>140000</v>
      </c>
      <c r="V43" s="31">
        <f t="shared" si="30"/>
        <v>21420</v>
      </c>
      <c r="W43" s="31">
        <f t="shared" si="37"/>
        <v>21420</v>
      </c>
      <c r="X43" s="31">
        <f t="shared" si="38"/>
        <v>1255.28</v>
      </c>
      <c r="Y43" s="31">
        <f t="shared" si="39"/>
        <v>1785</v>
      </c>
      <c r="AA43" s="13">
        <v>140000</v>
      </c>
      <c r="AB43" s="13">
        <f aca="true" t="shared" si="40" ref="AB43:AB63">K43</f>
        <v>21420</v>
      </c>
      <c r="AC43" s="13">
        <f t="shared" si="25"/>
        <v>21420</v>
      </c>
      <c r="AD43" s="13">
        <f t="shared" si="26"/>
        <v>1785</v>
      </c>
      <c r="AE43" s="13">
        <f t="shared" si="27"/>
        <v>1785</v>
      </c>
    </row>
    <row r="44" spans="1:31" ht="12.75">
      <c r="A44" s="4">
        <f t="shared" si="12"/>
        <v>142000</v>
      </c>
      <c r="B44" s="6">
        <v>1614.0666666666702</v>
      </c>
      <c r="C44" s="6">
        <f t="shared" si="34"/>
        <v>19368.800000000043</v>
      </c>
      <c r="D44" s="7">
        <f t="shared" si="35"/>
        <v>0.1364000000000003</v>
      </c>
      <c r="E44" s="8">
        <v>0.1364000000000003</v>
      </c>
      <c r="F44" s="9">
        <f t="shared" si="6"/>
        <v>0.136</v>
      </c>
      <c r="G44" s="9">
        <f t="shared" si="7"/>
        <v>0.15</v>
      </c>
      <c r="H44" s="10">
        <f t="shared" si="36"/>
        <v>21300</v>
      </c>
      <c r="I44" s="10">
        <f t="shared" si="9"/>
        <v>1775</v>
      </c>
      <c r="J44" s="29">
        <f t="shared" si="22"/>
        <v>0.153</v>
      </c>
      <c r="K44" s="10">
        <f t="shared" si="23"/>
        <v>21726</v>
      </c>
      <c r="L44" s="10">
        <f t="shared" si="21"/>
        <v>1810.5</v>
      </c>
      <c r="O44" s="13">
        <v>142000</v>
      </c>
      <c r="P44" s="13">
        <f t="shared" si="28"/>
        <v>22560</v>
      </c>
      <c r="Q44" s="13">
        <f t="shared" si="29"/>
        <v>29280</v>
      </c>
      <c r="R44" s="19">
        <f>R43+30</f>
        <v>1880</v>
      </c>
      <c r="S44" s="20">
        <f>S43+40</f>
        <v>2440</v>
      </c>
      <c r="U44" s="13">
        <v>142000</v>
      </c>
      <c r="V44" s="31">
        <f t="shared" si="30"/>
        <v>21726</v>
      </c>
      <c r="W44" s="31">
        <f t="shared" si="37"/>
        <v>21726</v>
      </c>
      <c r="X44" s="31">
        <f t="shared" si="38"/>
        <v>1255.28</v>
      </c>
      <c r="Y44" s="31">
        <f t="shared" si="39"/>
        <v>1810.5</v>
      </c>
      <c r="AA44" s="13">
        <v>142000</v>
      </c>
      <c r="AB44" s="13">
        <f t="shared" si="40"/>
        <v>21726</v>
      </c>
      <c r="AC44" s="13">
        <f t="shared" si="25"/>
        <v>21726</v>
      </c>
      <c r="AD44" s="13">
        <f t="shared" si="26"/>
        <v>1810.5</v>
      </c>
      <c r="AE44" s="13">
        <f t="shared" si="27"/>
        <v>1810.5</v>
      </c>
    </row>
    <row r="45" spans="1:31" ht="12.75">
      <c r="A45" s="4">
        <f t="shared" si="12"/>
        <v>144000</v>
      </c>
      <c r="B45" s="6">
        <v>1641.6</v>
      </c>
      <c r="C45" s="6">
        <f t="shared" si="34"/>
        <v>19699.199999999997</v>
      </c>
      <c r="D45" s="7">
        <f t="shared" si="35"/>
        <v>0.13679999999999998</v>
      </c>
      <c r="E45" s="8">
        <v>0.13679999999999998</v>
      </c>
      <c r="F45" s="9">
        <f t="shared" si="6"/>
        <v>0.137</v>
      </c>
      <c r="G45" s="9">
        <f t="shared" si="7"/>
        <v>0.151</v>
      </c>
      <c r="H45" s="10">
        <f t="shared" si="36"/>
        <v>21744</v>
      </c>
      <c r="I45" s="10">
        <f t="shared" si="9"/>
        <v>1812</v>
      </c>
      <c r="J45" s="29">
        <f t="shared" si="22"/>
        <v>0.15402000000000002</v>
      </c>
      <c r="K45" s="10">
        <f t="shared" si="23"/>
        <v>22178.88</v>
      </c>
      <c r="L45" s="10">
        <f t="shared" si="21"/>
        <v>1848.24</v>
      </c>
      <c r="O45" s="13">
        <v>144000</v>
      </c>
      <c r="P45" s="13">
        <f t="shared" si="28"/>
        <v>22920</v>
      </c>
      <c r="Q45" s="13">
        <f t="shared" si="29"/>
        <v>29760</v>
      </c>
      <c r="R45" s="19">
        <f>R44+30</f>
        <v>1910</v>
      </c>
      <c r="S45" s="20">
        <f>S44+40</f>
        <v>2480</v>
      </c>
      <c r="U45" s="13">
        <v>144000</v>
      </c>
      <c r="V45" s="31">
        <f t="shared" si="30"/>
        <v>22178.88</v>
      </c>
      <c r="W45" s="31">
        <f t="shared" si="37"/>
        <v>22178.88</v>
      </c>
      <c r="X45" s="31">
        <f t="shared" si="38"/>
        <v>1255.28</v>
      </c>
      <c r="Y45" s="31">
        <f t="shared" si="39"/>
        <v>1848.24</v>
      </c>
      <c r="AA45" s="13">
        <v>144000</v>
      </c>
      <c r="AB45" s="13">
        <f t="shared" si="40"/>
        <v>22178.88</v>
      </c>
      <c r="AC45" s="13">
        <f t="shared" si="25"/>
        <v>22178.88</v>
      </c>
      <c r="AD45" s="13">
        <f t="shared" si="26"/>
        <v>1848.24</v>
      </c>
      <c r="AE45" s="13">
        <f t="shared" si="27"/>
        <v>1848.24</v>
      </c>
    </row>
    <row r="46" spans="1:31" ht="12.75">
      <c r="A46" s="4">
        <f t="shared" si="12"/>
        <v>146000</v>
      </c>
      <c r="B46" s="6">
        <v>1669.2666666666707</v>
      </c>
      <c r="C46" s="6">
        <f t="shared" si="34"/>
        <v>20031.200000000048</v>
      </c>
      <c r="D46" s="7">
        <f t="shared" si="35"/>
        <v>0.13720000000000032</v>
      </c>
      <c r="E46" s="8">
        <v>0.13720000000000032</v>
      </c>
      <c r="F46" s="9">
        <f t="shared" si="6"/>
        <v>0.137</v>
      </c>
      <c r="G46" s="9">
        <f t="shared" si="7"/>
        <v>0.151</v>
      </c>
      <c r="H46" s="10">
        <f t="shared" si="36"/>
        <v>22046</v>
      </c>
      <c r="I46" s="10">
        <f t="shared" si="9"/>
        <v>1837.1666666666667</v>
      </c>
      <c r="J46" s="29">
        <f t="shared" si="22"/>
        <v>0.15402000000000002</v>
      </c>
      <c r="K46" s="10">
        <f t="shared" si="23"/>
        <v>22486.920000000002</v>
      </c>
      <c r="L46" s="10">
        <f t="shared" si="21"/>
        <v>1873.91</v>
      </c>
      <c r="O46" s="13">
        <v>146000</v>
      </c>
      <c r="P46" s="13">
        <f t="shared" si="28"/>
        <v>23280</v>
      </c>
      <c r="Q46" s="13">
        <f t="shared" si="29"/>
        <v>30240</v>
      </c>
      <c r="R46" s="19">
        <f>R45+30</f>
        <v>1940</v>
      </c>
      <c r="S46" s="20">
        <f>S45+40</f>
        <v>2520</v>
      </c>
      <c r="U46" s="13">
        <v>146000</v>
      </c>
      <c r="V46" s="31">
        <f t="shared" si="30"/>
        <v>22486.920000000002</v>
      </c>
      <c r="W46" s="31">
        <f t="shared" si="37"/>
        <v>22486.920000000002</v>
      </c>
      <c r="X46" s="31">
        <f t="shared" si="38"/>
        <v>1255.28</v>
      </c>
      <c r="Y46" s="31">
        <f t="shared" si="39"/>
        <v>1873.91</v>
      </c>
      <c r="AA46" s="13">
        <v>146000</v>
      </c>
      <c r="AB46" s="13">
        <f t="shared" si="40"/>
        <v>22486.920000000002</v>
      </c>
      <c r="AC46" s="13">
        <f t="shared" si="25"/>
        <v>22486.920000000002</v>
      </c>
      <c r="AD46" s="13">
        <f t="shared" si="26"/>
        <v>1873.91</v>
      </c>
      <c r="AE46" s="13">
        <f t="shared" si="27"/>
        <v>1873.91</v>
      </c>
    </row>
    <row r="47" spans="1:31" ht="12.75">
      <c r="A47" s="4">
        <f t="shared" si="12"/>
        <v>148000</v>
      </c>
      <c r="B47" s="6">
        <v>1697.066666666671</v>
      </c>
      <c r="C47" s="6">
        <f t="shared" si="34"/>
        <v>20364.80000000005</v>
      </c>
      <c r="D47" s="7">
        <f t="shared" si="35"/>
        <v>0.13760000000000033</v>
      </c>
      <c r="E47" s="8">
        <v>0.13760000000000033</v>
      </c>
      <c r="F47" s="9">
        <f t="shared" si="6"/>
        <v>0.138</v>
      </c>
      <c r="G47" s="9">
        <f t="shared" si="7"/>
        <v>0.152</v>
      </c>
      <c r="H47" s="10">
        <f t="shared" si="36"/>
        <v>22496</v>
      </c>
      <c r="I47" s="10">
        <f t="shared" si="9"/>
        <v>1874.6666666666667</v>
      </c>
      <c r="J47" s="29">
        <f t="shared" si="22"/>
        <v>0.15504</v>
      </c>
      <c r="K47" s="10">
        <f t="shared" si="23"/>
        <v>22945.920000000002</v>
      </c>
      <c r="L47" s="10">
        <f t="shared" si="21"/>
        <v>1912.16</v>
      </c>
      <c r="O47" s="13">
        <v>148000</v>
      </c>
      <c r="P47" s="13">
        <f t="shared" si="28"/>
        <v>23640</v>
      </c>
      <c r="Q47" s="13">
        <f t="shared" si="29"/>
        <v>30720</v>
      </c>
      <c r="R47" s="19">
        <f>R46+30</f>
        <v>1970</v>
      </c>
      <c r="S47" s="20">
        <f>S46+40</f>
        <v>2560</v>
      </c>
      <c r="U47" s="13">
        <v>148000</v>
      </c>
      <c r="V47" s="31">
        <f t="shared" si="30"/>
        <v>22945.920000000002</v>
      </c>
      <c r="W47" s="31">
        <f t="shared" si="37"/>
        <v>22945.920000000002</v>
      </c>
      <c r="X47" s="31">
        <f t="shared" si="38"/>
        <v>1255.28</v>
      </c>
      <c r="Y47" s="31">
        <f t="shared" si="39"/>
        <v>1912.16</v>
      </c>
      <c r="AA47" s="13">
        <v>148000</v>
      </c>
      <c r="AB47" s="13">
        <f t="shared" si="40"/>
        <v>22945.920000000002</v>
      </c>
      <c r="AC47" s="13">
        <f t="shared" si="25"/>
        <v>22945.920000000002</v>
      </c>
      <c r="AD47" s="13">
        <f t="shared" si="26"/>
        <v>1912.16</v>
      </c>
      <c r="AE47" s="13">
        <f t="shared" si="27"/>
        <v>1912.16</v>
      </c>
    </row>
    <row r="48" spans="1:31" ht="12.75">
      <c r="A48" s="4">
        <f t="shared" si="12"/>
        <v>150000</v>
      </c>
      <c r="B48" s="6">
        <v>1725</v>
      </c>
      <c r="C48" s="6">
        <f t="shared" si="34"/>
        <v>20700</v>
      </c>
      <c r="D48" s="7">
        <f t="shared" si="35"/>
        <v>0.138</v>
      </c>
      <c r="E48" s="8">
        <v>0.138</v>
      </c>
      <c r="F48" s="9">
        <f t="shared" si="6"/>
        <v>0.138</v>
      </c>
      <c r="G48" s="9">
        <f t="shared" si="7"/>
        <v>0.152</v>
      </c>
      <c r="H48" s="10">
        <f t="shared" si="36"/>
        <v>22800</v>
      </c>
      <c r="I48" s="10">
        <f t="shared" si="9"/>
        <v>1900</v>
      </c>
      <c r="J48" s="29">
        <f t="shared" si="22"/>
        <v>0.15504</v>
      </c>
      <c r="K48" s="10">
        <f t="shared" si="23"/>
        <v>23256</v>
      </c>
      <c r="L48" s="10">
        <f t="shared" si="21"/>
        <v>1938</v>
      </c>
      <c r="O48" s="13">
        <v>150000</v>
      </c>
      <c r="P48" s="13">
        <f t="shared" si="28"/>
        <v>24000</v>
      </c>
      <c r="Q48" s="13">
        <f t="shared" si="29"/>
        <v>31200</v>
      </c>
      <c r="R48" s="19">
        <v>2000</v>
      </c>
      <c r="S48" s="20">
        <v>2600</v>
      </c>
      <c r="U48" s="13">
        <v>150000</v>
      </c>
      <c r="V48" s="31">
        <f t="shared" si="30"/>
        <v>23256</v>
      </c>
      <c r="W48" s="31">
        <f t="shared" si="37"/>
        <v>23256</v>
      </c>
      <c r="X48" s="31">
        <f t="shared" si="38"/>
        <v>1255.28</v>
      </c>
      <c r="Y48" s="31">
        <f t="shared" si="39"/>
        <v>1938</v>
      </c>
      <c r="AA48" s="13">
        <v>150000</v>
      </c>
      <c r="AB48" s="13">
        <f t="shared" si="40"/>
        <v>23256</v>
      </c>
      <c r="AC48" s="13">
        <f t="shared" si="25"/>
        <v>23256</v>
      </c>
      <c r="AD48" s="13">
        <f t="shared" si="26"/>
        <v>1938</v>
      </c>
      <c r="AE48" s="13">
        <f t="shared" si="27"/>
        <v>1938</v>
      </c>
    </row>
    <row r="49" spans="1:31" ht="12.75">
      <c r="A49" s="4">
        <f t="shared" si="12"/>
        <v>152000</v>
      </c>
      <c r="B49" s="6">
        <v>1753.0666666666712</v>
      </c>
      <c r="C49" s="6">
        <f t="shared" si="34"/>
        <v>21036.800000000054</v>
      </c>
      <c r="D49" s="7">
        <f t="shared" si="35"/>
        <v>0.13840000000000036</v>
      </c>
      <c r="E49" s="8">
        <v>0.13840000000000036</v>
      </c>
      <c r="F49" s="9">
        <f t="shared" si="6"/>
        <v>0.138</v>
      </c>
      <c r="G49" s="9">
        <f t="shared" si="7"/>
        <v>0.152</v>
      </c>
      <c r="H49" s="10">
        <f t="shared" si="36"/>
        <v>23104</v>
      </c>
      <c r="I49" s="10">
        <f t="shared" si="9"/>
        <v>1925.3333333333333</v>
      </c>
      <c r="J49" s="29">
        <f t="shared" si="22"/>
        <v>0.15504</v>
      </c>
      <c r="K49" s="10">
        <f t="shared" si="23"/>
        <v>23566.08</v>
      </c>
      <c r="L49" s="10">
        <f t="shared" si="21"/>
        <v>1963.8400000000001</v>
      </c>
      <c r="O49" s="13">
        <v>152000</v>
      </c>
      <c r="P49" s="13">
        <f t="shared" si="28"/>
        <v>24480</v>
      </c>
      <c r="Q49" s="13">
        <f t="shared" si="29"/>
        <v>31680</v>
      </c>
      <c r="R49" s="19">
        <f aca="true" t="shared" si="41" ref="R49:S52">R48+40</f>
        <v>2040</v>
      </c>
      <c r="S49" s="20">
        <f t="shared" si="41"/>
        <v>2640</v>
      </c>
      <c r="U49" s="13">
        <v>152000</v>
      </c>
      <c r="V49" s="31">
        <f t="shared" si="30"/>
        <v>23566.08</v>
      </c>
      <c r="W49" s="31">
        <f t="shared" si="37"/>
        <v>23566.08</v>
      </c>
      <c r="X49" s="31">
        <f t="shared" si="38"/>
        <v>1255.28</v>
      </c>
      <c r="Y49" s="31">
        <f t="shared" si="39"/>
        <v>1963.8400000000001</v>
      </c>
      <c r="AA49" s="13">
        <v>152000</v>
      </c>
      <c r="AB49" s="13">
        <f t="shared" si="40"/>
        <v>23566.08</v>
      </c>
      <c r="AC49" s="13">
        <f t="shared" si="25"/>
        <v>23566.08</v>
      </c>
      <c r="AD49" s="13">
        <f t="shared" si="26"/>
        <v>1963.8400000000001</v>
      </c>
      <c r="AE49" s="13">
        <f t="shared" si="27"/>
        <v>1963.8400000000001</v>
      </c>
    </row>
    <row r="50" spans="1:31" ht="12.75">
      <c r="A50" s="4">
        <f t="shared" si="12"/>
        <v>154000</v>
      </c>
      <c r="B50" s="6">
        <v>1781.2666666666712</v>
      </c>
      <c r="C50" s="6">
        <f t="shared" si="34"/>
        <v>21375.200000000055</v>
      </c>
      <c r="D50" s="7">
        <f t="shared" si="35"/>
        <v>0.13880000000000037</v>
      </c>
      <c r="E50" s="8">
        <v>0.13880000000000037</v>
      </c>
      <c r="F50" s="9">
        <f t="shared" si="6"/>
        <v>0.139</v>
      </c>
      <c r="G50" s="9">
        <f t="shared" si="7"/>
        <v>0.153</v>
      </c>
      <c r="H50" s="10">
        <f t="shared" si="36"/>
        <v>23562</v>
      </c>
      <c r="I50" s="10">
        <f t="shared" si="9"/>
        <v>1963.5</v>
      </c>
      <c r="J50" s="29">
        <f t="shared" si="22"/>
        <v>0.15606</v>
      </c>
      <c r="K50" s="10">
        <f t="shared" si="23"/>
        <v>24033.24</v>
      </c>
      <c r="L50" s="10">
        <f t="shared" si="21"/>
        <v>2002.7700000000002</v>
      </c>
      <c r="O50" s="13">
        <v>154000</v>
      </c>
      <c r="P50" s="13">
        <f t="shared" si="28"/>
        <v>24960</v>
      </c>
      <c r="Q50" s="13">
        <f t="shared" si="29"/>
        <v>32160</v>
      </c>
      <c r="R50" s="19">
        <f t="shared" si="41"/>
        <v>2080</v>
      </c>
      <c r="S50" s="20">
        <f t="shared" si="41"/>
        <v>2680</v>
      </c>
      <c r="U50" s="13">
        <v>154000</v>
      </c>
      <c r="V50" s="31">
        <f t="shared" si="30"/>
        <v>24033.24</v>
      </c>
      <c r="W50" s="31">
        <f t="shared" si="37"/>
        <v>24033.24</v>
      </c>
      <c r="X50" s="31">
        <f t="shared" si="38"/>
        <v>1255.28</v>
      </c>
      <c r="Y50" s="31">
        <f t="shared" si="39"/>
        <v>2002.7700000000002</v>
      </c>
      <c r="AA50" s="13">
        <v>154000</v>
      </c>
      <c r="AB50" s="13">
        <f t="shared" si="40"/>
        <v>24033.24</v>
      </c>
      <c r="AC50" s="13">
        <f t="shared" si="25"/>
        <v>24033.24</v>
      </c>
      <c r="AD50" s="13">
        <f t="shared" si="26"/>
        <v>2002.7700000000002</v>
      </c>
      <c r="AE50" s="13">
        <f t="shared" si="27"/>
        <v>2002.7700000000002</v>
      </c>
    </row>
    <row r="51" spans="1:31" ht="12.75">
      <c r="A51" s="4">
        <f t="shared" si="12"/>
        <v>156000</v>
      </c>
      <c r="B51" s="6">
        <v>1809.6</v>
      </c>
      <c r="C51" s="6">
        <f t="shared" si="34"/>
        <v>21715.199999999997</v>
      </c>
      <c r="D51" s="7">
        <f t="shared" si="35"/>
        <v>0.1392</v>
      </c>
      <c r="E51" s="8">
        <v>0.1392</v>
      </c>
      <c r="F51" s="9">
        <f t="shared" si="6"/>
        <v>0.139</v>
      </c>
      <c r="G51" s="9">
        <f t="shared" si="7"/>
        <v>0.153</v>
      </c>
      <c r="H51" s="10">
        <f t="shared" si="36"/>
        <v>23868</v>
      </c>
      <c r="I51" s="10">
        <f t="shared" si="9"/>
        <v>1989</v>
      </c>
      <c r="J51" s="29">
        <f t="shared" si="22"/>
        <v>0.15606</v>
      </c>
      <c r="K51" s="10">
        <f t="shared" si="23"/>
        <v>24345.36</v>
      </c>
      <c r="L51" s="10">
        <f t="shared" si="21"/>
        <v>2028.78</v>
      </c>
      <c r="O51" s="13">
        <v>156000</v>
      </c>
      <c r="P51" s="13">
        <f t="shared" si="28"/>
        <v>25440</v>
      </c>
      <c r="Q51" s="13">
        <f t="shared" si="29"/>
        <v>32640</v>
      </c>
      <c r="R51" s="19">
        <f t="shared" si="41"/>
        <v>2120</v>
      </c>
      <c r="S51" s="20">
        <f t="shared" si="41"/>
        <v>2720</v>
      </c>
      <c r="U51" s="13">
        <v>156000</v>
      </c>
      <c r="V51" s="31">
        <f t="shared" si="30"/>
        <v>24345.36</v>
      </c>
      <c r="W51" s="31">
        <f t="shared" si="37"/>
        <v>24345.36</v>
      </c>
      <c r="X51" s="31">
        <f t="shared" si="38"/>
        <v>1255.28</v>
      </c>
      <c r="Y51" s="31">
        <f t="shared" si="39"/>
        <v>2028.78</v>
      </c>
      <c r="AA51" s="13">
        <v>156000</v>
      </c>
      <c r="AB51" s="13">
        <f t="shared" si="40"/>
        <v>24345.36</v>
      </c>
      <c r="AC51" s="13">
        <f t="shared" si="25"/>
        <v>24345.36</v>
      </c>
      <c r="AD51" s="13">
        <f t="shared" si="26"/>
        <v>2028.78</v>
      </c>
      <c r="AE51" s="13">
        <f t="shared" si="27"/>
        <v>2028.78</v>
      </c>
    </row>
    <row r="52" spans="1:31" ht="12.75">
      <c r="A52" s="4">
        <f t="shared" si="12"/>
        <v>158000</v>
      </c>
      <c r="B52" s="6">
        <v>1838.0666666666718</v>
      </c>
      <c r="C52" s="6">
        <f t="shared" si="34"/>
        <v>22056.80000000006</v>
      </c>
      <c r="D52" s="7">
        <f t="shared" si="35"/>
        <v>0.1396000000000004</v>
      </c>
      <c r="E52" s="8">
        <v>0.1396000000000004</v>
      </c>
      <c r="F52" s="9">
        <f t="shared" si="6"/>
        <v>0.14</v>
      </c>
      <c r="G52" s="9">
        <f t="shared" si="7"/>
        <v>0.154</v>
      </c>
      <c r="H52" s="10">
        <f t="shared" si="36"/>
        <v>24332</v>
      </c>
      <c r="I52" s="10">
        <f t="shared" si="9"/>
        <v>2027.6666666666667</v>
      </c>
      <c r="J52" s="29">
        <f t="shared" si="22"/>
        <v>0.15708</v>
      </c>
      <c r="K52" s="10">
        <f t="shared" si="23"/>
        <v>24818.64</v>
      </c>
      <c r="L52" s="10">
        <f t="shared" si="21"/>
        <v>2068.22</v>
      </c>
      <c r="O52" s="13">
        <v>158000</v>
      </c>
      <c r="P52" s="13">
        <f t="shared" si="28"/>
        <v>25920</v>
      </c>
      <c r="Q52" s="13">
        <f t="shared" si="29"/>
        <v>33120</v>
      </c>
      <c r="R52" s="19">
        <f t="shared" si="41"/>
        <v>2160</v>
      </c>
      <c r="S52" s="20">
        <f t="shared" si="41"/>
        <v>2760</v>
      </c>
      <c r="U52" s="13">
        <v>158000</v>
      </c>
      <c r="V52" s="31">
        <f t="shared" si="30"/>
        <v>24818.64</v>
      </c>
      <c r="W52" s="31">
        <f t="shared" si="37"/>
        <v>24818.64</v>
      </c>
      <c r="X52" s="31">
        <f t="shared" si="38"/>
        <v>1255.28</v>
      </c>
      <c r="Y52" s="31">
        <f t="shared" si="39"/>
        <v>2068.22</v>
      </c>
      <c r="AA52" s="13">
        <v>158000</v>
      </c>
      <c r="AB52" s="13">
        <f t="shared" si="40"/>
        <v>24818.64</v>
      </c>
      <c r="AC52" s="13">
        <f t="shared" si="25"/>
        <v>24818.64</v>
      </c>
      <c r="AD52" s="13">
        <f t="shared" si="26"/>
        <v>2068.22</v>
      </c>
      <c r="AE52" s="13">
        <f t="shared" si="27"/>
        <v>2068.22</v>
      </c>
    </row>
    <row r="53" spans="1:31" ht="12.75">
      <c r="A53" s="4">
        <f t="shared" si="12"/>
        <v>160000</v>
      </c>
      <c r="B53" s="6">
        <v>1866.6666666666722</v>
      </c>
      <c r="C53" s="6">
        <f t="shared" si="34"/>
        <v>22400.000000000065</v>
      </c>
      <c r="D53" s="7">
        <f t="shared" si="35"/>
        <v>0.1400000000000004</v>
      </c>
      <c r="E53" s="8">
        <v>0.1400000000000004</v>
      </c>
      <c r="F53" s="9">
        <f t="shared" si="6"/>
        <v>0.14</v>
      </c>
      <c r="G53" s="9">
        <f t="shared" si="7"/>
        <v>0.154</v>
      </c>
      <c r="H53" s="10">
        <f t="shared" si="36"/>
        <v>24640</v>
      </c>
      <c r="I53" s="10">
        <f t="shared" si="9"/>
        <v>2053.3333333333335</v>
      </c>
      <c r="J53" s="29">
        <f t="shared" si="22"/>
        <v>0.15708</v>
      </c>
      <c r="K53" s="10">
        <f t="shared" si="23"/>
        <v>25132.8</v>
      </c>
      <c r="L53" s="10">
        <f t="shared" si="21"/>
        <v>2094.4</v>
      </c>
      <c r="O53" s="13">
        <v>160000</v>
      </c>
      <c r="P53" s="13">
        <f t="shared" si="28"/>
        <v>26400</v>
      </c>
      <c r="Q53" s="13">
        <f t="shared" si="29"/>
        <v>33600</v>
      </c>
      <c r="R53" s="19">
        <v>2200</v>
      </c>
      <c r="S53" s="20">
        <v>2800</v>
      </c>
      <c r="U53" s="13">
        <v>160000</v>
      </c>
      <c r="V53" s="31">
        <f t="shared" si="30"/>
        <v>25132.8</v>
      </c>
      <c r="W53" s="31">
        <f t="shared" si="37"/>
        <v>25132.8</v>
      </c>
      <c r="X53" s="31">
        <f t="shared" si="38"/>
        <v>1255.28</v>
      </c>
      <c r="Y53" s="31">
        <f t="shared" si="39"/>
        <v>2094.4</v>
      </c>
      <c r="AA53" s="13">
        <v>160000</v>
      </c>
      <c r="AB53" s="13">
        <f t="shared" si="40"/>
        <v>25132.8</v>
      </c>
      <c r="AC53" s="13">
        <f t="shared" si="25"/>
        <v>25132.8</v>
      </c>
      <c r="AD53" s="13">
        <f t="shared" si="26"/>
        <v>2094.4</v>
      </c>
      <c r="AE53" s="13">
        <f t="shared" si="27"/>
        <v>2094.4</v>
      </c>
    </row>
    <row r="54" spans="1:31" ht="12.75">
      <c r="A54" s="4">
        <f t="shared" si="12"/>
        <v>162000</v>
      </c>
      <c r="B54" s="6">
        <v>1895.4000000000058</v>
      </c>
      <c r="C54" s="6">
        <f t="shared" si="34"/>
        <v>22744.80000000007</v>
      </c>
      <c r="D54" s="7">
        <f t="shared" si="35"/>
        <v>0.1404000000000004</v>
      </c>
      <c r="E54" s="8">
        <v>0.1404000000000004</v>
      </c>
      <c r="F54" s="9">
        <f t="shared" si="6"/>
        <v>0.14</v>
      </c>
      <c r="G54" s="9">
        <f t="shared" si="7"/>
        <v>0.154</v>
      </c>
      <c r="H54" s="10">
        <f t="shared" si="36"/>
        <v>24948</v>
      </c>
      <c r="I54" s="10">
        <f t="shared" si="9"/>
        <v>2079</v>
      </c>
      <c r="J54" s="29">
        <f t="shared" si="22"/>
        <v>0.15708</v>
      </c>
      <c r="K54" s="10">
        <f t="shared" si="23"/>
        <v>25446.96</v>
      </c>
      <c r="L54" s="10">
        <f t="shared" si="21"/>
        <v>2120.58</v>
      </c>
      <c r="O54" s="13">
        <v>162000</v>
      </c>
      <c r="P54" s="13">
        <f t="shared" si="28"/>
        <v>26880</v>
      </c>
      <c r="Q54" s="13">
        <f t="shared" si="29"/>
        <v>34080</v>
      </c>
      <c r="R54" s="19">
        <f aca="true" t="shared" si="42" ref="R54:S57">R53+40</f>
        <v>2240</v>
      </c>
      <c r="S54" s="20">
        <f t="shared" si="42"/>
        <v>2840</v>
      </c>
      <c r="U54" s="13">
        <v>162000</v>
      </c>
      <c r="V54" s="31">
        <f t="shared" si="30"/>
        <v>25446.96</v>
      </c>
      <c r="W54" s="31">
        <f t="shared" si="37"/>
        <v>25446.96</v>
      </c>
      <c r="X54" s="31">
        <f t="shared" si="38"/>
        <v>1255.28</v>
      </c>
      <c r="Y54" s="31">
        <f t="shared" si="39"/>
        <v>2120.58</v>
      </c>
      <c r="AA54" s="13">
        <v>162000</v>
      </c>
      <c r="AB54" s="13">
        <f t="shared" si="40"/>
        <v>25446.96</v>
      </c>
      <c r="AC54" s="13">
        <f t="shared" si="25"/>
        <v>25446.96</v>
      </c>
      <c r="AD54" s="13">
        <f t="shared" si="26"/>
        <v>2120.58</v>
      </c>
      <c r="AE54" s="13">
        <f t="shared" si="27"/>
        <v>2120.58</v>
      </c>
    </row>
    <row r="55" spans="1:31" ht="12.75">
      <c r="A55" s="4">
        <f t="shared" si="12"/>
        <v>164000</v>
      </c>
      <c r="B55" s="6">
        <v>1924.2666666666726</v>
      </c>
      <c r="C55" s="6">
        <f t="shared" si="34"/>
        <v>23091.20000000007</v>
      </c>
      <c r="D55" s="7">
        <f t="shared" si="35"/>
        <v>0.14080000000000042</v>
      </c>
      <c r="E55" s="8">
        <v>0.14080000000000042</v>
      </c>
      <c r="F55" s="9">
        <f t="shared" si="6"/>
        <v>0.141</v>
      </c>
      <c r="G55" s="9">
        <f t="shared" si="7"/>
        <v>0.155</v>
      </c>
      <c r="H55" s="10">
        <f t="shared" si="36"/>
        <v>25420</v>
      </c>
      <c r="I55" s="10">
        <f t="shared" si="9"/>
        <v>2118.3333333333335</v>
      </c>
      <c r="J55" s="29">
        <f t="shared" si="22"/>
        <v>0.15810000000000002</v>
      </c>
      <c r="K55" s="10">
        <f t="shared" si="23"/>
        <v>25928.4</v>
      </c>
      <c r="L55" s="10">
        <f t="shared" si="21"/>
        <v>2160.7000000000003</v>
      </c>
      <c r="O55" s="13">
        <v>164000</v>
      </c>
      <c r="P55" s="13">
        <f t="shared" si="28"/>
        <v>27360</v>
      </c>
      <c r="Q55" s="13">
        <f t="shared" si="29"/>
        <v>34560</v>
      </c>
      <c r="R55" s="19">
        <f t="shared" si="42"/>
        <v>2280</v>
      </c>
      <c r="S55" s="20">
        <f t="shared" si="42"/>
        <v>2880</v>
      </c>
      <c r="U55" s="13">
        <v>164000</v>
      </c>
      <c r="V55" s="31">
        <f t="shared" si="30"/>
        <v>25928.4</v>
      </c>
      <c r="W55" s="31">
        <f t="shared" si="37"/>
        <v>25928.4</v>
      </c>
      <c r="X55" s="31">
        <f t="shared" si="38"/>
        <v>1255.28</v>
      </c>
      <c r="Y55" s="31">
        <f t="shared" si="39"/>
        <v>2160.7000000000003</v>
      </c>
      <c r="AA55" s="13">
        <v>164000</v>
      </c>
      <c r="AB55" s="13">
        <f t="shared" si="40"/>
        <v>25928.4</v>
      </c>
      <c r="AC55" s="13">
        <f t="shared" si="25"/>
        <v>25928.4</v>
      </c>
      <c r="AD55" s="13">
        <f t="shared" si="26"/>
        <v>2160.7000000000003</v>
      </c>
      <c r="AE55" s="13">
        <f t="shared" si="27"/>
        <v>2160.7000000000003</v>
      </c>
    </row>
    <row r="56" spans="1:31" ht="12.75">
      <c r="A56" s="4">
        <f t="shared" si="12"/>
        <v>166000</v>
      </c>
      <c r="B56" s="6">
        <v>1953.2666666666728</v>
      </c>
      <c r="C56" s="6">
        <f t="shared" si="34"/>
        <v>23439.200000000073</v>
      </c>
      <c r="D56" s="7">
        <f t="shared" si="35"/>
        <v>0.14120000000000044</v>
      </c>
      <c r="E56" s="8">
        <v>0.14120000000000044</v>
      </c>
      <c r="F56" s="9">
        <f t="shared" si="6"/>
        <v>0.141</v>
      </c>
      <c r="G56" s="9">
        <f t="shared" si="7"/>
        <v>0.155</v>
      </c>
      <c r="H56" s="10">
        <f t="shared" si="36"/>
        <v>25730</v>
      </c>
      <c r="I56" s="10">
        <f t="shared" si="9"/>
        <v>2144.1666666666665</v>
      </c>
      <c r="J56" s="29">
        <f t="shared" si="22"/>
        <v>0.15810000000000002</v>
      </c>
      <c r="K56" s="10">
        <f t="shared" si="23"/>
        <v>26244.600000000002</v>
      </c>
      <c r="L56" s="10">
        <f t="shared" si="21"/>
        <v>2187.05</v>
      </c>
      <c r="O56" s="13">
        <v>166000</v>
      </c>
      <c r="P56" s="13">
        <f t="shared" si="28"/>
        <v>27840</v>
      </c>
      <c r="Q56" s="13">
        <f t="shared" si="29"/>
        <v>35040</v>
      </c>
      <c r="R56" s="19">
        <f t="shared" si="42"/>
        <v>2320</v>
      </c>
      <c r="S56" s="20">
        <f t="shared" si="42"/>
        <v>2920</v>
      </c>
      <c r="U56" s="13">
        <v>166000</v>
      </c>
      <c r="V56" s="31">
        <f t="shared" si="30"/>
        <v>26244.600000000002</v>
      </c>
      <c r="W56" s="31">
        <f t="shared" si="37"/>
        <v>26244.600000000002</v>
      </c>
      <c r="X56" s="31">
        <f t="shared" si="38"/>
        <v>1255.28</v>
      </c>
      <c r="Y56" s="31">
        <f t="shared" si="39"/>
        <v>2187.05</v>
      </c>
      <c r="AA56" s="13">
        <v>166000</v>
      </c>
      <c r="AB56" s="13">
        <f t="shared" si="40"/>
        <v>26244.600000000002</v>
      </c>
      <c r="AC56" s="13">
        <f t="shared" si="25"/>
        <v>26244.600000000002</v>
      </c>
      <c r="AD56" s="13">
        <f t="shared" si="26"/>
        <v>2187.05</v>
      </c>
      <c r="AE56" s="13">
        <f t="shared" si="27"/>
        <v>2187.05</v>
      </c>
    </row>
    <row r="57" spans="1:31" ht="12.75">
      <c r="A57" s="4">
        <f t="shared" si="12"/>
        <v>168000</v>
      </c>
      <c r="B57" s="6">
        <v>1982.4000000000062</v>
      </c>
      <c r="C57" s="6">
        <f t="shared" si="34"/>
        <v>23788.800000000076</v>
      </c>
      <c r="D57" s="7">
        <f t="shared" si="35"/>
        <v>0.14160000000000045</v>
      </c>
      <c r="E57" s="8">
        <v>0.14160000000000045</v>
      </c>
      <c r="F57" s="9">
        <f t="shared" si="6"/>
        <v>0.142</v>
      </c>
      <c r="G57" s="9">
        <f t="shared" si="7"/>
        <v>0.156</v>
      </c>
      <c r="H57" s="10">
        <f t="shared" si="36"/>
        <v>26208</v>
      </c>
      <c r="I57" s="10">
        <f t="shared" si="9"/>
        <v>2184</v>
      </c>
      <c r="J57" s="29">
        <f t="shared" si="22"/>
        <v>0.15912</v>
      </c>
      <c r="K57" s="10">
        <f t="shared" si="23"/>
        <v>26732.16</v>
      </c>
      <c r="L57" s="10">
        <f t="shared" si="21"/>
        <v>2227.68</v>
      </c>
      <c r="O57" s="13">
        <v>168000</v>
      </c>
      <c r="P57" s="13">
        <f t="shared" si="28"/>
        <v>28320</v>
      </c>
      <c r="Q57" s="13">
        <f t="shared" si="29"/>
        <v>35520</v>
      </c>
      <c r="R57" s="19">
        <f t="shared" si="42"/>
        <v>2360</v>
      </c>
      <c r="S57" s="20">
        <f t="shared" si="42"/>
        <v>2960</v>
      </c>
      <c r="U57" s="13">
        <v>168000</v>
      </c>
      <c r="V57" s="31">
        <f t="shared" si="30"/>
        <v>26732.16</v>
      </c>
      <c r="W57" s="31">
        <f t="shared" si="37"/>
        <v>26732.16</v>
      </c>
      <c r="X57" s="31">
        <f t="shared" si="38"/>
        <v>1255.28</v>
      </c>
      <c r="Y57" s="31">
        <f t="shared" si="39"/>
        <v>2227.68</v>
      </c>
      <c r="AA57" s="13">
        <v>168000</v>
      </c>
      <c r="AB57" s="13">
        <f t="shared" si="40"/>
        <v>26732.16</v>
      </c>
      <c r="AC57" s="13">
        <f t="shared" si="25"/>
        <v>26732.16</v>
      </c>
      <c r="AD57" s="13">
        <f t="shared" si="26"/>
        <v>2227.68</v>
      </c>
      <c r="AE57" s="13">
        <f t="shared" si="27"/>
        <v>2227.68</v>
      </c>
    </row>
    <row r="58" spans="1:31" ht="12.75">
      <c r="A58" s="4">
        <f t="shared" si="12"/>
        <v>170000</v>
      </c>
      <c r="B58" s="6">
        <v>2011.666666666673</v>
      </c>
      <c r="C58" s="6">
        <f t="shared" si="34"/>
        <v>24140.000000000076</v>
      </c>
      <c r="D58" s="7">
        <f t="shared" si="35"/>
        <v>0.14200000000000046</v>
      </c>
      <c r="E58" s="8">
        <v>0.14200000000000046</v>
      </c>
      <c r="F58" s="9">
        <f t="shared" si="6"/>
        <v>0.142</v>
      </c>
      <c r="G58" s="9">
        <f t="shared" si="7"/>
        <v>0.156</v>
      </c>
      <c r="H58" s="10">
        <f t="shared" si="36"/>
        <v>26520</v>
      </c>
      <c r="I58" s="10">
        <f t="shared" si="9"/>
        <v>2210</v>
      </c>
      <c r="J58" s="29">
        <f t="shared" si="22"/>
        <v>0.15912</v>
      </c>
      <c r="K58" s="10">
        <f t="shared" si="23"/>
        <v>27050.4</v>
      </c>
      <c r="L58" s="10">
        <f t="shared" si="21"/>
        <v>2254.2000000000003</v>
      </c>
      <c r="O58" s="13">
        <v>170000</v>
      </c>
      <c r="P58" s="13">
        <f t="shared" si="28"/>
        <v>28800</v>
      </c>
      <c r="Q58" s="13">
        <f t="shared" si="29"/>
        <v>36000</v>
      </c>
      <c r="R58" s="19">
        <v>2400</v>
      </c>
      <c r="S58" s="20">
        <v>3000</v>
      </c>
      <c r="U58" s="13">
        <v>170000</v>
      </c>
      <c r="V58" s="31">
        <f t="shared" si="30"/>
        <v>27050.4</v>
      </c>
      <c r="W58" s="31">
        <f t="shared" si="37"/>
        <v>27050.4</v>
      </c>
      <c r="X58" s="31">
        <f t="shared" si="38"/>
        <v>1255.28</v>
      </c>
      <c r="Y58" s="31">
        <f t="shared" si="39"/>
        <v>2254.2000000000003</v>
      </c>
      <c r="AA58" s="13">
        <v>170000</v>
      </c>
      <c r="AB58" s="13">
        <f t="shared" si="40"/>
        <v>27050.4</v>
      </c>
      <c r="AC58" s="13">
        <f t="shared" si="25"/>
        <v>27050.4</v>
      </c>
      <c r="AD58" s="13">
        <f t="shared" si="26"/>
        <v>2254.2000000000003</v>
      </c>
      <c r="AE58" s="13">
        <f t="shared" si="27"/>
        <v>2254.2000000000003</v>
      </c>
    </row>
    <row r="59" spans="1:31" ht="12.75">
      <c r="A59" s="4">
        <f t="shared" si="12"/>
        <v>172000</v>
      </c>
      <c r="B59" s="6">
        <v>2041.0666666666732</v>
      </c>
      <c r="C59" s="6">
        <f t="shared" si="34"/>
        <v>24492.80000000008</v>
      </c>
      <c r="D59" s="7">
        <f t="shared" si="35"/>
        <v>0.14240000000000047</v>
      </c>
      <c r="E59" s="8">
        <v>0.14240000000000047</v>
      </c>
      <c r="F59" s="9">
        <f t="shared" si="6"/>
        <v>0.142</v>
      </c>
      <c r="G59" s="9">
        <f t="shared" si="7"/>
        <v>0.156</v>
      </c>
      <c r="H59" s="10">
        <f t="shared" si="36"/>
        <v>26832</v>
      </c>
      <c r="I59" s="10">
        <f t="shared" si="9"/>
        <v>2236</v>
      </c>
      <c r="J59" s="29">
        <f t="shared" si="22"/>
        <v>0.15911999999999998</v>
      </c>
      <c r="K59" s="10">
        <f t="shared" si="23"/>
        <v>27368.64</v>
      </c>
      <c r="L59" s="10">
        <f t="shared" si="21"/>
        <v>2280.72</v>
      </c>
      <c r="O59" s="13">
        <v>172000</v>
      </c>
      <c r="P59" s="13">
        <f t="shared" si="28"/>
        <v>29280</v>
      </c>
      <c r="Q59" s="13">
        <f t="shared" si="29"/>
        <v>36600</v>
      </c>
      <c r="R59" s="19">
        <f>R58+40</f>
        <v>2440</v>
      </c>
      <c r="S59" s="20">
        <f>S58+50</f>
        <v>3050</v>
      </c>
      <c r="U59" s="13">
        <v>172000</v>
      </c>
      <c r="V59" s="31">
        <f t="shared" si="30"/>
        <v>27368.64</v>
      </c>
      <c r="W59" s="31">
        <f t="shared" si="37"/>
        <v>27368.64</v>
      </c>
      <c r="X59" s="31">
        <f t="shared" si="38"/>
        <v>1255.28</v>
      </c>
      <c r="Y59" s="31">
        <f t="shared" si="39"/>
        <v>2280.72</v>
      </c>
      <c r="AA59" s="13">
        <v>172000</v>
      </c>
      <c r="AB59" s="13">
        <f t="shared" si="40"/>
        <v>27368.64</v>
      </c>
      <c r="AC59" s="13">
        <f t="shared" si="25"/>
        <v>27368.64</v>
      </c>
      <c r="AD59" s="13">
        <f t="shared" si="26"/>
        <v>2280.72</v>
      </c>
      <c r="AE59" s="13">
        <f t="shared" si="27"/>
        <v>2280.72</v>
      </c>
    </row>
    <row r="60" spans="1:31" ht="12.75">
      <c r="A60" s="4">
        <f t="shared" si="12"/>
        <v>174000</v>
      </c>
      <c r="B60" s="6">
        <v>2070.600000000007</v>
      </c>
      <c r="C60" s="6">
        <f t="shared" si="34"/>
        <v>24847.200000000084</v>
      </c>
      <c r="D60" s="7">
        <f t="shared" si="35"/>
        <v>0.14280000000000048</v>
      </c>
      <c r="E60" s="8">
        <v>0.14280000000000048</v>
      </c>
      <c r="F60" s="9">
        <f t="shared" si="6"/>
        <v>0.143</v>
      </c>
      <c r="G60" s="9">
        <f t="shared" si="7"/>
        <v>0.157</v>
      </c>
      <c r="H60" s="10">
        <f t="shared" si="36"/>
        <v>27318</v>
      </c>
      <c r="I60" s="10">
        <f t="shared" si="9"/>
        <v>2276.5</v>
      </c>
      <c r="J60" s="29">
        <f t="shared" si="22"/>
        <v>0.16014</v>
      </c>
      <c r="K60" s="10">
        <f t="shared" si="23"/>
        <v>27864.36</v>
      </c>
      <c r="L60" s="10">
        <f t="shared" si="21"/>
        <v>2322.03</v>
      </c>
      <c r="O60" s="13">
        <v>174000</v>
      </c>
      <c r="P60" s="13">
        <f t="shared" si="28"/>
        <v>29760</v>
      </c>
      <c r="Q60" s="13">
        <f t="shared" si="29"/>
        <v>37200</v>
      </c>
      <c r="R60" s="19">
        <f>R59+40</f>
        <v>2480</v>
      </c>
      <c r="S60" s="20">
        <f>S59+50</f>
        <v>3100</v>
      </c>
      <c r="U60" s="13">
        <v>174000</v>
      </c>
      <c r="V60" s="31">
        <f t="shared" si="30"/>
        <v>27864.36</v>
      </c>
      <c r="W60" s="31">
        <f t="shared" si="37"/>
        <v>27864.36</v>
      </c>
      <c r="X60" s="31">
        <f t="shared" si="38"/>
        <v>1255.28</v>
      </c>
      <c r="Y60" s="31">
        <f t="shared" si="39"/>
        <v>2322.03</v>
      </c>
      <c r="AA60" s="13">
        <v>174000</v>
      </c>
      <c r="AB60" s="13">
        <f t="shared" si="40"/>
        <v>27864.36</v>
      </c>
      <c r="AC60" s="13">
        <f t="shared" si="25"/>
        <v>27864.36</v>
      </c>
      <c r="AD60" s="13">
        <f t="shared" si="26"/>
        <v>2322.03</v>
      </c>
      <c r="AE60" s="13">
        <f t="shared" si="27"/>
        <v>2322.03</v>
      </c>
    </row>
    <row r="61" spans="1:31" ht="12.75">
      <c r="A61" s="4">
        <f t="shared" si="12"/>
        <v>176000</v>
      </c>
      <c r="B61" s="6">
        <v>2100.266666666674</v>
      </c>
      <c r="C61" s="6">
        <f t="shared" si="34"/>
        <v>25203.20000000009</v>
      </c>
      <c r="D61" s="7">
        <f t="shared" si="35"/>
        <v>0.14320000000000052</v>
      </c>
      <c r="E61" s="8">
        <v>0.14320000000000052</v>
      </c>
      <c r="F61" s="9">
        <f t="shared" si="6"/>
        <v>0.143</v>
      </c>
      <c r="G61" s="9">
        <f t="shared" si="7"/>
        <v>0.157</v>
      </c>
      <c r="H61" s="10">
        <f t="shared" si="36"/>
        <v>27632</v>
      </c>
      <c r="I61" s="10">
        <f t="shared" si="9"/>
        <v>2302.6666666666665</v>
      </c>
      <c r="J61" s="29">
        <f t="shared" si="22"/>
        <v>0.16014</v>
      </c>
      <c r="K61" s="10">
        <f t="shared" si="23"/>
        <v>28184.64</v>
      </c>
      <c r="L61" s="10">
        <f t="shared" si="21"/>
        <v>2348.72</v>
      </c>
      <c r="O61" s="13">
        <v>176000</v>
      </c>
      <c r="P61" s="13">
        <f t="shared" si="28"/>
        <v>30240</v>
      </c>
      <c r="Q61" s="13">
        <f t="shared" si="29"/>
        <v>37800</v>
      </c>
      <c r="R61" s="19">
        <f>R60+40</f>
        <v>2520</v>
      </c>
      <c r="S61" s="20">
        <f>S60+50</f>
        <v>3150</v>
      </c>
      <c r="U61" s="13">
        <v>176000</v>
      </c>
      <c r="V61" s="31">
        <f t="shared" si="30"/>
        <v>28184.64</v>
      </c>
      <c r="W61" s="31">
        <f t="shared" si="37"/>
        <v>28184.64</v>
      </c>
      <c r="X61" s="31">
        <f t="shared" si="38"/>
        <v>1255.28</v>
      </c>
      <c r="Y61" s="31">
        <f t="shared" si="39"/>
        <v>2348.72</v>
      </c>
      <c r="AA61" s="13">
        <v>176000</v>
      </c>
      <c r="AB61" s="13">
        <f t="shared" si="40"/>
        <v>28184.64</v>
      </c>
      <c r="AC61" s="13">
        <f t="shared" si="25"/>
        <v>28184.64</v>
      </c>
      <c r="AD61" s="13">
        <f t="shared" si="26"/>
        <v>2348.72</v>
      </c>
      <c r="AE61" s="13">
        <f t="shared" si="27"/>
        <v>2348.72</v>
      </c>
    </row>
    <row r="62" spans="1:31" ht="12.75">
      <c r="A62" s="4">
        <f t="shared" si="12"/>
        <v>178000</v>
      </c>
      <c r="B62" s="6">
        <v>2130.0666666666743</v>
      </c>
      <c r="C62" s="6">
        <f t="shared" si="34"/>
        <v>25560.80000000009</v>
      </c>
      <c r="D62" s="7">
        <f t="shared" si="35"/>
        <v>0.1436000000000005</v>
      </c>
      <c r="E62" s="8">
        <v>0.1436000000000005</v>
      </c>
      <c r="F62" s="9">
        <f t="shared" si="6"/>
        <v>0.144</v>
      </c>
      <c r="G62" s="9">
        <f t="shared" si="7"/>
        <v>0.158</v>
      </c>
      <c r="H62" s="10">
        <f t="shared" si="36"/>
        <v>28124</v>
      </c>
      <c r="I62" s="10">
        <f t="shared" si="9"/>
        <v>2343.6666666666665</v>
      </c>
      <c r="J62" s="29">
        <f t="shared" si="22"/>
        <v>0.16116</v>
      </c>
      <c r="K62" s="10">
        <f t="shared" si="23"/>
        <v>28686.48</v>
      </c>
      <c r="L62" s="10">
        <f t="shared" si="21"/>
        <v>2390.54</v>
      </c>
      <c r="O62" s="13">
        <v>178000</v>
      </c>
      <c r="P62" s="13">
        <f t="shared" si="28"/>
        <v>30720</v>
      </c>
      <c r="Q62" s="13">
        <f t="shared" si="29"/>
        <v>38400</v>
      </c>
      <c r="R62" s="19">
        <f>R61+40</f>
        <v>2560</v>
      </c>
      <c r="S62" s="20">
        <f>S61+50</f>
        <v>3200</v>
      </c>
      <c r="U62" s="13">
        <v>178000</v>
      </c>
      <c r="V62" s="31">
        <f t="shared" si="30"/>
        <v>28686.48</v>
      </c>
      <c r="W62" s="31">
        <f t="shared" si="37"/>
        <v>28686.48</v>
      </c>
      <c r="X62" s="31">
        <f t="shared" si="38"/>
        <v>1255.28</v>
      </c>
      <c r="Y62" s="31">
        <f t="shared" si="39"/>
        <v>2390.54</v>
      </c>
      <c r="AA62" s="13">
        <v>178000</v>
      </c>
      <c r="AB62" s="13">
        <f t="shared" si="40"/>
        <v>28686.48</v>
      </c>
      <c r="AC62" s="13">
        <f t="shared" si="25"/>
        <v>28686.48</v>
      </c>
      <c r="AD62" s="13">
        <f t="shared" si="26"/>
        <v>2390.54</v>
      </c>
      <c r="AE62" s="13">
        <f t="shared" si="27"/>
        <v>2390.54</v>
      </c>
    </row>
    <row r="63" spans="1:31" ht="12.75">
      <c r="A63" s="4">
        <f t="shared" si="12"/>
        <v>180000</v>
      </c>
      <c r="B63" s="6">
        <v>2160.0000000000077</v>
      </c>
      <c r="C63" s="6">
        <f t="shared" si="34"/>
        <v>25920.000000000095</v>
      </c>
      <c r="D63" s="7">
        <f t="shared" si="35"/>
        <v>0.14400000000000052</v>
      </c>
      <c r="E63" s="8">
        <v>0.14400000000000052</v>
      </c>
      <c r="F63" s="9">
        <f t="shared" si="6"/>
        <v>0.144</v>
      </c>
      <c r="G63" s="9">
        <f t="shared" si="7"/>
        <v>0.158</v>
      </c>
      <c r="H63" s="10">
        <f t="shared" si="36"/>
        <v>28440</v>
      </c>
      <c r="I63" s="10">
        <f t="shared" si="9"/>
        <v>2370</v>
      </c>
      <c r="J63" s="29">
        <f t="shared" si="22"/>
        <v>0.16116</v>
      </c>
      <c r="K63" s="10">
        <f t="shared" si="23"/>
        <v>29008.8</v>
      </c>
      <c r="L63" s="10">
        <f t="shared" si="21"/>
        <v>2417.4</v>
      </c>
      <c r="O63" s="13">
        <v>180000</v>
      </c>
      <c r="P63" s="13">
        <f t="shared" si="28"/>
        <v>31200</v>
      </c>
      <c r="Q63" s="13">
        <f t="shared" si="29"/>
        <v>39600</v>
      </c>
      <c r="R63" s="19">
        <v>2600</v>
      </c>
      <c r="S63" s="20">
        <v>3300</v>
      </c>
      <c r="U63" s="13">
        <v>180000</v>
      </c>
      <c r="V63" s="31">
        <f t="shared" si="30"/>
        <v>29008.8</v>
      </c>
      <c r="W63" s="31">
        <f t="shared" si="37"/>
        <v>29008.8</v>
      </c>
      <c r="X63" s="31">
        <f t="shared" si="38"/>
        <v>1255.28</v>
      </c>
      <c r="Y63" s="31">
        <f t="shared" si="39"/>
        <v>2417.4</v>
      </c>
      <c r="AA63" s="13">
        <v>180000</v>
      </c>
      <c r="AB63" s="13">
        <f t="shared" si="40"/>
        <v>29008.8</v>
      </c>
      <c r="AC63" s="13">
        <f t="shared" si="25"/>
        <v>29008.8</v>
      </c>
      <c r="AD63" s="13">
        <f t="shared" si="26"/>
        <v>2417.4</v>
      </c>
      <c r="AE63" s="13">
        <f t="shared" si="27"/>
        <v>2417.4</v>
      </c>
    </row>
    <row r="64" spans="1:31" ht="12.75">
      <c r="A64" s="4">
        <f aca="true" t="shared" si="43" ref="A64:A73">+A63+2000</f>
        <v>182000</v>
      </c>
      <c r="B64" s="6">
        <f aca="true" t="shared" si="44" ref="B64:B74">C64/12</f>
        <v>2184.0000000000005</v>
      </c>
      <c r="C64" s="6">
        <f aca="true" t="shared" si="45" ref="C64:C74">D64*A64</f>
        <v>26208.000000000004</v>
      </c>
      <c r="D64" s="7">
        <v>0.14400000000000002</v>
      </c>
      <c r="E64" s="8">
        <v>0.14400000000000002</v>
      </c>
      <c r="F64" s="9">
        <f t="shared" si="6"/>
        <v>0.144</v>
      </c>
      <c r="G64" s="11" t="s">
        <v>10</v>
      </c>
      <c r="H64" s="10">
        <v>28800</v>
      </c>
      <c r="I64" s="10">
        <f>H64/12</f>
        <v>2400</v>
      </c>
      <c r="J64" s="11" t="s">
        <v>10</v>
      </c>
      <c r="K64" s="10">
        <f t="shared" si="23"/>
        <v>29376</v>
      </c>
      <c r="L64" s="10">
        <f t="shared" si="21"/>
        <v>2448</v>
      </c>
      <c r="O64" s="21">
        <v>180001</v>
      </c>
      <c r="P64" s="13">
        <f t="shared" si="28"/>
        <v>32400</v>
      </c>
      <c r="Q64" s="13">
        <f t="shared" si="29"/>
        <v>40800</v>
      </c>
      <c r="R64" s="19">
        <v>2700</v>
      </c>
      <c r="S64" s="20">
        <v>3400</v>
      </c>
      <c r="U64" s="21">
        <v>180001</v>
      </c>
      <c r="V64" s="31">
        <f aca="true" t="shared" si="46" ref="V64:V66">K64</f>
        <v>29376</v>
      </c>
      <c r="W64" s="31">
        <f aca="true" t="shared" si="47" ref="W64:W66">K64</f>
        <v>29376</v>
      </c>
      <c r="X64" s="31">
        <f>X63</f>
        <v>1255.28</v>
      </c>
      <c r="Y64" s="31">
        <f aca="true" t="shared" si="48" ref="Y64:Y66">W64/12</f>
        <v>2448</v>
      </c>
      <c r="AA64" s="21">
        <v>180001</v>
      </c>
      <c r="AB64" s="13">
        <f aca="true" t="shared" si="49" ref="AB64:AB66">K64</f>
        <v>29376</v>
      </c>
      <c r="AC64" s="13">
        <f t="shared" si="25"/>
        <v>29376</v>
      </c>
      <c r="AD64" s="13">
        <f t="shared" si="26"/>
        <v>2448</v>
      </c>
      <c r="AE64" s="13">
        <f t="shared" si="27"/>
        <v>2448</v>
      </c>
    </row>
    <row r="65" spans="1:31" ht="12.75">
      <c r="A65" s="4">
        <f t="shared" si="43"/>
        <v>184000</v>
      </c>
      <c r="B65" s="6">
        <f t="shared" si="44"/>
        <v>2208.0000000000005</v>
      </c>
      <c r="C65" s="6">
        <f t="shared" si="45"/>
        <v>26496.000000000004</v>
      </c>
      <c r="D65" s="7">
        <v>0.14400000000000002</v>
      </c>
      <c r="E65" s="8">
        <v>0.14400000000000002</v>
      </c>
      <c r="F65" s="9">
        <f t="shared" si="6"/>
        <v>0.144</v>
      </c>
      <c r="G65" s="11" t="s">
        <v>11</v>
      </c>
      <c r="H65" s="10">
        <v>33600</v>
      </c>
      <c r="I65" s="10">
        <f>H65/12</f>
        <v>2800</v>
      </c>
      <c r="J65" s="11" t="s">
        <v>11</v>
      </c>
      <c r="K65" s="10">
        <f t="shared" si="23"/>
        <v>34272</v>
      </c>
      <c r="L65" s="10">
        <f t="shared" si="21"/>
        <v>2856</v>
      </c>
      <c r="V65" s="31">
        <f t="shared" si="46"/>
        <v>34272</v>
      </c>
      <c r="W65" s="31">
        <f t="shared" si="47"/>
        <v>34272</v>
      </c>
      <c r="X65" s="31">
        <f aca="true" t="shared" si="50" ref="X65:X66">X64</f>
        <v>1255.28</v>
      </c>
      <c r="Y65" s="31">
        <f t="shared" si="48"/>
        <v>2856</v>
      </c>
      <c r="AB65" s="13">
        <f t="shared" si="49"/>
        <v>34272</v>
      </c>
      <c r="AC65" s="13">
        <f t="shared" si="25"/>
        <v>34272</v>
      </c>
      <c r="AD65" s="13">
        <f t="shared" si="26"/>
        <v>2856</v>
      </c>
      <c r="AE65" s="13">
        <f t="shared" si="27"/>
        <v>2856</v>
      </c>
    </row>
    <row r="66" spans="1:31" ht="12.75">
      <c r="A66" s="4">
        <f t="shared" si="43"/>
        <v>186000</v>
      </c>
      <c r="B66" s="6">
        <f t="shared" si="44"/>
        <v>2232.0000000000005</v>
      </c>
      <c r="C66" s="6">
        <f t="shared" si="45"/>
        <v>26784.000000000004</v>
      </c>
      <c r="D66" s="7">
        <v>0.14400000000000002</v>
      </c>
      <c r="E66" s="8">
        <v>0.14400000000000002</v>
      </c>
      <c r="F66" s="9">
        <f t="shared" si="6"/>
        <v>0.144</v>
      </c>
      <c r="G66" s="11" t="s">
        <v>12</v>
      </c>
      <c r="H66" s="10">
        <v>36000</v>
      </c>
      <c r="I66" s="10">
        <f>H66/12</f>
        <v>3000</v>
      </c>
      <c r="J66" s="11" t="s">
        <v>12</v>
      </c>
      <c r="K66" s="10">
        <f t="shared" si="23"/>
        <v>36720</v>
      </c>
      <c r="L66" s="10">
        <f t="shared" si="21"/>
        <v>3060</v>
      </c>
      <c r="V66" s="31">
        <f t="shared" si="46"/>
        <v>36720</v>
      </c>
      <c r="W66" s="31">
        <f t="shared" si="47"/>
        <v>36720</v>
      </c>
      <c r="X66" s="31">
        <f t="shared" si="50"/>
        <v>1255.28</v>
      </c>
      <c r="Y66" s="31">
        <f t="shared" si="48"/>
        <v>3060</v>
      </c>
      <c r="AB66" s="13">
        <f t="shared" si="49"/>
        <v>36720</v>
      </c>
      <c r="AC66" s="13">
        <f t="shared" si="25"/>
        <v>36720</v>
      </c>
      <c r="AD66" s="13">
        <f t="shared" si="26"/>
        <v>3060</v>
      </c>
      <c r="AE66" s="13">
        <f t="shared" si="27"/>
        <v>3060</v>
      </c>
    </row>
    <row r="67" spans="1:25" ht="12.75">
      <c r="A67" s="4">
        <f t="shared" si="43"/>
        <v>188000</v>
      </c>
      <c r="B67" s="6">
        <f t="shared" si="44"/>
        <v>2256.0000000000005</v>
      </c>
      <c r="C67" s="6">
        <f t="shared" si="45"/>
        <v>27072.000000000004</v>
      </c>
      <c r="D67" s="7">
        <v>0.14400000000000002</v>
      </c>
      <c r="E67" s="8">
        <v>0.14400000000000002</v>
      </c>
      <c r="F67" s="9">
        <f t="shared" si="6"/>
        <v>0.144</v>
      </c>
      <c r="G67" s="9" t="s">
        <v>94</v>
      </c>
      <c r="H67" s="10">
        <f>12*I67</f>
        <v>7920</v>
      </c>
      <c r="I67" s="10">
        <v>660</v>
      </c>
      <c r="J67" s="9" t="s">
        <v>94</v>
      </c>
      <c r="K67" s="10">
        <f>12*L67</f>
        <v>7920</v>
      </c>
      <c r="L67" s="10">
        <v>660</v>
      </c>
      <c r="V67" s="31"/>
      <c r="W67" s="31"/>
      <c r="X67" s="31"/>
      <c r="Y67" s="31"/>
    </row>
    <row r="68" spans="1:10" ht="12.75">
      <c r="A68" s="4">
        <f t="shared" si="43"/>
        <v>190000</v>
      </c>
      <c r="B68" s="6">
        <f t="shared" si="44"/>
        <v>2280.0000000000005</v>
      </c>
      <c r="C68" s="6">
        <f t="shared" si="45"/>
        <v>27360.000000000004</v>
      </c>
      <c r="D68" s="7">
        <v>0.14400000000000002</v>
      </c>
      <c r="E68" s="8">
        <v>0.14400000000000002</v>
      </c>
      <c r="F68" s="9">
        <f aca="true" t="shared" si="51" ref="F68:F74">ROUND(E68,3)</f>
        <v>0.144</v>
      </c>
      <c r="J68" s="29"/>
    </row>
    <row r="69" spans="1:10" ht="12.75">
      <c r="A69" s="4">
        <f t="shared" si="43"/>
        <v>192000</v>
      </c>
      <c r="B69" s="6">
        <f t="shared" si="44"/>
        <v>2304.0000000000005</v>
      </c>
      <c r="C69" s="6">
        <f t="shared" si="45"/>
        <v>27648.000000000004</v>
      </c>
      <c r="D69" s="7">
        <v>0.14400000000000002</v>
      </c>
      <c r="E69" s="8">
        <v>0.14400000000000002</v>
      </c>
      <c r="F69" s="9">
        <f t="shared" si="51"/>
        <v>0.144</v>
      </c>
      <c r="J69" s="29"/>
    </row>
    <row r="70" spans="1:10" ht="12.75">
      <c r="A70" s="4">
        <f t="shared" si="43"/>
        <v>194000</v>
      </c>
      <c r="B70" s="6">
        <f t="shared" si="44"/>
        <v>2328.0000000000005</v>
      </c>
      <c r="C70" s="6">
        <f t="shared" si="45"/>
        <v>27936.000000000004</v>
      </c>
      <c r="D70" s="7">
        <v>0.14400000000000002</v>
      </c>
      <c r="E70" s="8">
        <v>0.14400000000000002</v>
      </c>
      <c r="F70" s="9">
        <f t="shared" si="51"/>
        <v>0.144</v>
      </c>
      <c r="J70" s="29"/>
    </row>
    <row r="71" spans="1:10" ht="12.75">
      <c r="A71" s="4">
        <f t="shared" si="43"/>
        <v>196000</v>
      </c>
      <c r="B71" s="6">
        <f t="shared" si="44"/>
        <v>2352.0000000000005</v>
      </c>
      <c r="C71" s="6">
        <f t="shared" si="45"/>
        <v>28224.000000000004</v>
      </c>
      <c r="D71" s="7">
        <v>0.14400000000000002</v>
      </c>
      <c r="E71" s="8">
        <v>0.14400000000000002</v>
      </c>
      <c r="F71" s="9">
        <f t="shared" si="51"/>
        <v>0.144</v>
      </c>
      <c r="J71" s="29"/>
    </row>
    <row r="72" spans="1:10" ht="12.75">
      <c r="A72" s="4">
        <f t="shared" si="43"/>
        <v>198000</v>
      </c>
      <c r="B72" s="6">
        <f t="shared" si="44"/>
        <v>2376.0000000000005</v>
      </c>
      <c r="C72" s="6">
        <f t="shared" si="45"/>
        <v>28512.000000000004</v>
      </c>
      <c r="D72" s="7">
        <v>0.14400000000000002</v>
      </c>
      <c r="E72" s="8">
        <v>0.14400000000000002</v>
      </c>
      <c r="F72" s="9">
        <f t="shared" si="51"/>
        <v>0.144</v>
      </c>
      <c r="J72" s="29"/>
    </row>
    <row r="73" spans="1:10" ht="12.75">
      <c r="A73" s="4">
        <f t="shared" si="43"/>
        <v>200000</v>
      </c>
      <c r="B73" s="6">
        <f t="shared" si="44"/>
        <v>2400.0000000000005</v>
      </c>
      <c r="C73" s="6">
        <f t="shared" si="45"/>
        <v>28800.000000000004</v>
      </c>
      <c r="D73" s="7">
        <v>0.14400000000000002</v>
      </c>
      <c r="E73" s="8">
        <v>0.14400000000000002</v>
      </c>
      <c r="F73" s="9">
        <f t="shared" si="51"/>
        <v>0.144</v>
      </c>
      <c r="J73" s="29"/>
    </row>
    <row r="74" spans="1:10" ht="12.75">
      <c r="A74" s="4">
        <v>200000</v>
      </c>
      <c r="B74" s="6">
        <f t="shared" si="44"/>
        <v>2400.0000000000005</v>
      </c>
      <c r="C74" s="6">
        <f t="shared" si="45"/>
        <v>28800.000000000004</v>
      </c>
      <c r="D74" s="7">
        <v>0.14400000000000002</v>
      </c>
      <c r="E74" s="8">
        <v>0.14400000000000002</v>
      </c>
      <c r="F74" s="9">
        <f t="shared" si="51"/>
        <v>0.144</v>
      </c>
      <c r="J74" s="29"/>
    </row>
    <row r="75" spans="1:10" ht="12.75">
      <c r="A75" s="4">
        <v>210000</v>
      </c>
      <c r="D75" s="7">
        <f>+C75/A75</f>
        <v>0</v>
      </c>
      <c r="J75" s="29"/>
    </row>
  </sheetData>
  <sheetProtection selectLockedCells="1" selectUnlockedCells="1"/>
  <mergeCells count="7">
    <mergeCell ref="V1:Y1"/>
    <mergeCell ref="AB1:AE1"/>
    <mergeCell ref="O1:S1"/>
    <mergeCell ref="A1:I1"/>
    <mergeCell ref="B2:D2"/>
    <mergeCell ref="G2:I2"/>
    <mergeCell ref="J2:L2"/>
  </mergeCells>
  <printOptions/>
  <pageMargins left="0.7875" right="0.7875" top="0.9840277777777777" bottom="0.9840277777777777"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16"/>
  <sheetViews>
    <sheetView workbookViewId="0" topLeftCell="A1">
      <selection activeCell="N60" sqref="N60"/>
    </sheetView>
  </sheetViews>
  <sheetFormatPr defaultColWidth="11.421875" defaultRowHeight="12.75"/>
  <cols>
    <col min="3" max="3" width="9.421875" style="0" bestFit="1" customWidth="1"/>
    <col min="4" max="4" width="14.7109375" style="0" bestFit="1" customWidth="1"/>
  </cols>
  <sheetData>
    <row r="2" spans="2:7" s="2" customFormat="1" ht="12.75">
      <c r="B2" s="2" t="s">
        <v>63</v>
      </c>
      <c r="C2" s="2" t="s">
        <v>67</v>
      </c>
      <c r="D2" s="2" t="s">
        <v>77</v>
      </c>
      <c r="E2" s="2" t="s">
        <v>82</v>
      </c>
      <c r="G2" s="2" t="s">
        <v>97</v>
      </c>
    </row>
    <row r="3" spans="2:7" ht="12.75">
      <c r="B3" s="12" t="s">
        <v>94</v>
      </c>
      <c r="C3" t="s">
        <v>68</v>
      </c>
      <c r="D3" t="s">
        <v>78</v>
      </c>
      <c r="E3" t="s">
        <v>88</v>
      </c>
      <c r="G3" t="s">
        <v>98</v>
      </c>
    </row>
    <row r="4" spans="2:7" ht="12.75">
      <c r="B4" s="12" t="s">
        <v>27</v>
      </c>
      <c r="D4" t="s">
        <v>79</v>
      </c>
      <c r="E4" t="s">
        <v>87</v>
      </c>
      <c r="G4" t="s">
        <v>99</v>
      </c>
    </row>
    <row r="5" spans="2:5" ht="12.75">
      <c r="B5" s="12" t="s">
        <v>28</v>
      </c>
      <c r="D5" t="s">
        <v>80</v>
      </c>
      <c r="E5" t="s">
        <v>89</v>
      </c>
    </row>
    <row r="6" spans="2:5" ht="12.75">
      <c r="B6" s="12" t="s">
        <v>29</v>
      </c>
      <c r="D6" s="30"/>
      <c r="E6" t="s">
        <v>93</v>
      </c>
    </row>
    <row r="7" spans="2:4" ht="12.75">
      <c r="B7" s="12" t="s">
        <v>30</v>
      </c>
      <c r="D7" s="30"/>
    </row>
    <row r="8" ht="12.75">
      <c r="B8" s="12" t="s">
        <v>31</v>
      </c>
    </row>
    <row r="9" ht="12.75">
      <c r="B9" s="12" t="s">
        <v>32</v>
      </c>
    </row>
    <row r="10" ht="12.75">
      <c r="B10" s="12" t="s">
        <v>33</v>
      </c>
    </row>
    <row r="11" ht="12.75">
      <c r="B11" s="12" t="s">
        <v>34</v>
      </c>
    </row>
    <row r="12" ht="12.75">
      <c r="B12" s="12" t="s">
        <v>35</v>
      </c>
    </row>
    <row r="13" ht="12.75">
      <c r="B13" s="12" t="s">
        <v>36</v>
      </c>
    </row>
    <row r="14" ht="12.75">
      <c r="B14" s="12" t="s">
        <v>37</v>
      </c>
    </row>
    <row r="15" ht="12.75">
      <c r="B15" s="12" t="s">
        <v>38</v>
      </c>
    </row>
    <row r="16" ht="12.75">
      <c r="B16" s="12" t="s">
        <v>39</v>
      </c>
    </row>
  </sheetData>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Strässler</dc:creator>
  <cp:keywords/>
  <dc:description/>
  <cp:lastModifiedBy>Escher-Greiter Angela</cp:lastModifiedBy>
  <cp:lastPrinted>2020-01-06T12:55:00Z</cp:lastPrinted>
  <dcterms:created xsi:type="dcterms:W3CDTF">2011-01-14T21:14:56Z</dcterms:created>
  <dcterms:modified xsi:type="dcterms:W3CDTF">2020-01-06T13:15:07Z</dcterms:modified>
  <cp:category/>
  <cp:version/>
  <cp:contentType/>
  <cp:contentStatus/>
</cp:coreProperties>
</file>