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52"/>
  <workbookPr/>
  <workbookProtection workbookAlgorithmName="SHA-512" workbookHashValue="2A35UgZyYHPPtl++Q+DzZcrp6qvxW8gdEp1RJkBoIesjlII1mFKvA7OLj6dD4qd+1qteXn+p14CYtg4XvWkHSQ==" workbookSpinCount="100000" workbookSaltValue="vfuu6644IMREelWnlt/I8w==" lockStructure="1"/>
  <bookViews>
    <workbookView xWindow="0" yWindow="0" windowWidth="23040" windowHeight="9060" activeTab="0"/>
  </bookViews>
  <sheets>
    <sheet name="Formular" sheetId="3" r:id="rId1"/>
    <sheet name="Beitragstabelle Sihlau" sheetId="1" r:id="rId2"/>
    <sheet name="Beitragstabelle 13. Klasse ASZ" sheetId="5" r:id="rId3"/>
    <sheet name="Tabelle" sheetId="2" state="hidden" r:id="rId4"/>
    <sheet name="Parameter" sheetId="4" state="hidden" r:id="rId5"/>
  </sheets>
  <definedNames>
    <definedName name="Beitragsmodell">'Formular'!$AC$39</definedName>
    <definedName name="_xlnm.Print_Area" localSheetId="1">'Beitragstabelle Sihlau'!$A$1:$N$62</definedName>
    <definedName name="_xlnm.Print_Area" localSheetId="0">'Formular'!$A$1:$AB$76</definedName>
    <definedName name="str13_Klasse">'Parameter'!$B$17</definedName>
    <definedName name="strKiga_4Tg">'Parameter'!$B$3</definedName>
    <definedName name="strKiga_5Tg">'Parameter'!$B$4</definedName>
    <definedName name="Tarif_Kiga_4T">'Tabelle'!$H$67</definedName>
    <definedName name="Tarif_Kiga_5T">'Tabelle'!$H$68</definedName>
  </definedNames>
  <calcPr calcId="191029"/>
  <extLst/>
</workbook>
</file>

<file path=xl/sharedStrings.xml><?xml version="1.0" encoding="utf-8"?>
<sst xmlns="http://schemas.openxmlformats.org/spreadsheetml/2006/main" count="163" uniqueCount="139">
  <si>
    <t>Schul-Beitragsprozess zu beteiligen. Alternativ werden die folgenden monatlichen Fixbeiträge (pro Kind) verrechnet:</t>
  </si>
  <si>
    <t>Einkommensabhängige Beitragstabelle</t>
  </si>
  <si>
    <t>Bruttoeinkommen</t>
  </si>
  <si>
    <t>pro Monat</t>
  </si>
  <si>
    <t>pro Jahr</t>
  </si>
  <si>
    <t>bis</t>
  </si>
  <si>
    <t>für 1 Kind</t>
  </si>
  <si>
    <t>für 2 Kinder</t>
  </si>
  <si>
    <t>für 3 und mehr Kinder</t>
  </si>
  <si>
    <t>Kindergarten</t>
  </si>
  <si>
    <t>Familien, deren Kinder nur den Kindergarten der Rudolf Steiner Schule Sihlau besuchen, sind eingeladen sich am</t>
  </si>
  <si>
    <t>5 Tage pro Woche</t>
  </si>
  <si>
    <t>Fr. 660.--</t>
  </si>
  <si>
    <t>4 Tage pro Woche</t>
  </si>
  <si>
    <t>können, wenden sich bitte an ihr EBK-Mitglied, um gemeinsam eine Lösung zu erarbeiten.</t>
  </si>
  <si>
    <t>Familien, welche den  Mindestbeitrag (Fr. 7'920) oder die Kindergarten-Fixbeiträge nicht aufbringen</t>
  </si>
  <si>
    <t>über 180'000</t>
  </si>
  <si>
    <t>1 Kind</t>
  </si>
  <si>
    <t>2 Kinder</t>
  </si>
  <si>
    <t>3+ Kinder</t>
  </si>
  <si>
    <t>Vereinbarung über Schulbeiträge</t>
  </si>
  <si>
    <t>Eltern</t>
  </si>
  <si>
    <t>Mutter</t>
  </si>
  <si>
    <t>Name</t>
  </si>
  <si>
    <t>Vorname</t>
  </si>
  <si>
    <t>Strasse, Nr.</t>
  </si>
  <si>
    <t>PLZ, Ort</t>
  </si>
  <si>
    <t>Mobile</t>
  </si>
  <si>
    <t>E-Mail</t>
  </si>
  <si>
    <t>Arbeitgeber</t>
  </si>
  <si>
    <t>Vater</t>
  </si>
  <si>
    <t>Kinder</t>
  </si>
  <si>
    <t>Jahrgang</t>
  </si>
  <si>
    <t xml:space="preserve">Minimalbeitrag </t>
  </si>
  <si>
    <t>1. Klasse</t>
  </si>
  <si>
    <t>2. Klasse</t>
  </si>
  <si>
    <t>3. Klasse</t>
  </si>
  <si>
    <t>4. Klasse</t>
  </si>
  <si>
    <t>5. Klasse</t>
  </si>
  <si>
    <t>6. Klasse</t>
  </si>
  <si>
    <t>7. Klasse</t>
  </si>
  <si>
    <t>8. Klasse</t>
  </si>
  <si>
    <t>9. Klasse</t>
  </si>
  <si>
    <t>10. Klasse</t>
  </si>
  <si>
    <t>11. Klasse</t>
  </si>
  <si>
    <t>12. Klasse</t>
  </si>
  <si>
    <t>13. Klasse</t>
  </si>
  <si>
    <t>Telefon P / G</t>
  </si>
  <si>
    <t>Grundlagen für die Selbsteinschätzung der Eltern</t>
  </si>
  <si>
    <t>Summe</t>
  </si>
  <si>
    <t>Mutter/Partnerin</t>
  </si>
  <si>
    <t>Vater/Partner</t>
  </si>
  <si>
    <t>3. Einkünfte aus Sozial- und anderen Versicherungen, Leib-,AHV/IV-Renten</t>
  </si>
  <si>
    <t>4. Wertschriftenertrag</t>
  </si>
  <si>
    <t>5. Übrige Einkünfte und Gewinne</t>
  </si>
  <si>
    <t>Total                                             Summe = massgeblich für Einstufung</t>
  </si>
  <si>
    <t>Die untenstehenden Angaben sind durch die Eltern auszufüllen, die Numerierung bezieht sich auf die Steuererklärung des Kantons Zürich (Erläuterungen vgl. www.steueramt.zh.ch).</t>
  </si>
  <si>
    <t>Fr.</t>
  </si>
  <si>
    <t>zwingende Begründung bei gewünschter Reduktion</t>
  </si>
  <si>
    <t>zusätzlicher Beitrag - herzlichen Dank! (bzw. Reduktion)</t>
  </si>
  <si>
    <t>verbindlicher Jahresbeitrag*</t>
  </si>
  <si>
    <t>*</t>
  </si>
  <si>
    <t>Mindestbeitrag Schule: Fr. 7'920 bzw. höher für Familien deren Kinder erst in der 7. bis 9. Klasse in die RSS Sihlau eintreten bzw. für 13. Schuljahr; Fix-Ansätze für Kindergartenkinder gemäss Beitragstabelle</t>
  </si>
  <si>
    <t>Beiträge unter den Minimalansätzen bedürfen eines EBK Gespräches sowie eines Antrages an den Stipendienfonds</t>
  </si>
  <si>
    <r>
      <rPr>
        <b/>
        <sz val="10"/>
        <rFont val="Frutiger LT 55 Roman"/>
        <family val="2"/>
      </rPr>
      <t>Bezahlung</t>
    </r>
    <r>
      <rPr>
        <sz val="10"/>
        <rFont val="Frutiger LT 55 Roman"/>
        <family val="2"/>
      </rPr>
      <t xml:space="preserve"> (jeweils im Voraus!)</t>
    </r>
  </si>
  <si>
    <t xml:space="preserve">Die Vereinbarung über Schulbeiträge </t>
  </si>
  <si>
    <t>Die Vereinbarung beruht auf dem gültigen Finanzierungsmodell der Rudolf Steiner Schule Sihlau sowie dem von den Eltern unterzeichneten Schulvertrag. Ich/wir haben insbesondere von den folgenden vertraglichen Bedingungen Kenntnis genommen:</t>
  </si>
  <si>
    <t>zusätzliches Paten-versprechen von:</t>
  </si>
  <si>
    <t>Die Elternbeitragskommission (EBK) hat das Recht, die Familien um Offenlegung ihrer finanziellen Verhältnisse zu ersuchen (vgl. Ziffer 4.1 Finanzierungsmodell)</t>
  </si>
  <si>
    <t>Das Quästorat kann innerhalb von 30 Tagen nach Erhalt des Beitragsversprechen mitteilen, dass dieses einstweilen nicht akzeptiert wird, zusätzliche Angaben einfordern oder um ein Finanzgespräch nachsuchen.</t>
  </si>
  <si>
    <t>Die Elternbeitragskommission (EBK) steht auf Wunsch für Finanzgespräche zur Verfügung und kann ihrerseits zu Finanzgesprächen einladen.</t>
  </si>
  <si>
    <t>Der Schulbeitrag schliesst keine Kosten für das Schulmaterial, den Küchenbeitrag, Schullager, Mittagstisch, Hort oder Spielgruppe ein. Diese werden separat in Rechnung gestellt.</t>
  </si>
  <si>
    <t>Diese Vereinbarung kann (zusammen mit dem Schulvertrag) unter Einhaltung einer Kündigungsfrist von 3 Monaten auf das Ende eines Quartals (Ende Oktober, Ende Januar, Ende April, Ende Juli) gekündigt werden. Die gleichen Fristen gelten für Anpassungen an die Beitragsvereinbarung aufgrund von grundlegend veränderten finanziellen Verhältnissen. Ein Finanzgespräch mit der EBK ist in diesen Fällen notwendig. In diesem Zusammenhang gilt, dass ein freiwilliger Einkommensverzicht nicht zu einer Reduktion der vereinbarten Beiträge führen darf (vgl. Ziffer 4.3 Finanzierungsmodell).</t>
  </si>
  <si>
    <t>Das Quästorat kann ausstehende Elternbeiträge mahnen und nötigenfalls auf dem Rechtsweg geltend machen.</t>
  </si>
  <si>
    <t>Die Vereinbarung wird mit der Gegenzeichnung durch das Quästorat rechtsgültig - sämtliche Anpassungen bedürfen der schriftlichen Form.</t>
  </si>
  <si>
    <t>1.</t>
  </si>
  <si>
    <t>2.</t>
  </si>
  <si>
    <t>3.</t>
  </si>
  <si>
    <t>4.</t>
  </si>
  <si>
    <t>5.</t>
  </si>
  <si>
    <t>6.</t>
  </si>
  <si>
    <t>7.</t>
  </si>
  <si>
    <t>8.</t>
  </si>
  <si>
    <t>Ich/wir bestätigen hiermit, dass alle Angaben auf diesem Formular korrekt sind und dass wir die Vertrags-bedingungen gelesen haben und damit einverstanden sind.</t>
  </si>
  <si>
    <t>(ausgefülltes Patenversprechen liegt bei)</t>
  </si>
  <si>
    <t>Kiga 4Tg</t>
  </si>
  <si>
    <t>Kiga 5Tg</t>
  </si>
  <si>
    <t>Unterschriften Eltern</t>
  </si>
  <si>
    <t>Gegenzeichnung Schulverein</t>
  </si>
  <si>
    <t>Datum</t>
  </si>
  <si>
    <t>Quästor</t>
  </si>
  <si>
    <t>Klasse</t>
  </si>
  <si>
    <t>Bisherige Tabelle (bis Schuljahr 2012/13)</t>
  </si>
  <si>
    <t>Neue Tabelle (ab Schuljahr 2013/14)</t>
  </si>
  <si>
    <t>Datum:</t>
  </si>
  <si>
    <t>Selektion</t>
  </si>
  <si>
    <t>x</t>
  </si>
  <si>
    <t>Für Eltern der Trägerschulen ersetzt diese Tabelle für das 13. Schuljahr die Beitragstabellen der Trägerschulen.</t>
  </si>
  <si>
    <t>an der Atelierschule Zürich</t>
  </si>
  <si>
    <t>Elternbeitragstabelle für das 13. Schuljahr</t>
  </si>
  <si>
    <t>Einkommen</t>
  </si>
  <si>
    <t>Elternbeitrag
für 
Einzelkinder</t>
  </si>
  <si>
    <t>Elternbeitrag
für Mehrkind-
Familien **</t>
  </si>
  <si>
    <t>Atelierschule (13. Klasse)</t>
  </si>
  <si>
    <t>Sihlau</t>
  </si>
  <si>
    <t>Beitragsmodell</t>
  </si>
  <si>
    <t>Standard</t>
  </si>
  <si>
    <t>Kiga fix</t>
  </si>
  <si>
    <t>ASZ</t>
  </si>
  <si>
    <t>Bei Schulbeiträgen, welche über den Maximal-Ansätzen gemäss Beitragstabellen liegen sind keine Angaben erforderlich. Ebenso sind für Familien, deren Kinder nur den Kindergarten besuchen und den Fix-Beitrag leisten wollen, keine Angaben erforderlich.</t>
  </si>
  <si>
    <t>für das Schuljahr</t>
  </si>
  <si>
    <t>Schuljahr</t>
  </si>
  <si>
    <t>Jahresbeitrag im Vorjahr</t>
  </si>
  <si>
    <t>2019/2020</t>
  </si>
  <si>
    <t>(3)</t>
  </si>
  <si>
    <t>(2)</t>
  </si>
  <si>
    <t>(4)                 über 180'000</t>
  </si>
  <si>
    <r>
      <rPr>
        <b/>
        <sz val="10"/>
        <rFont val="Arial"/>
        <family val="2"/>
      </rPr>
      <t>Elternbeitrag für Einzelkinder</t>
    </r>
    <r>
      <rPr>
        <sz val="10"/>
        <rFont val="Arial"/>
        <family val="2"/>
      </rPr>
      <t xml:space="preserve">
</t>
    </r>
    <r>
      <rPr>
        <i/>
        <sz val="10"/>
        <rFont val="Arial"/>
        <family val="2"/>
      </rPr>
      <t>monatlich</t>
    </r>
  </si>
  <si>
    <r>
      <rPr>
        <b/>
        <sz val="10"/>
        <rFont val="Arial"/>
        <family val="2"/>
      </rPr>
      <t>Elternbeitrag für Mehrkind-Familien</t>
    </r>
    <r>
      <rPr>
        <sz val="10"/>
        <rFont val="Arial"/>
        <family val="2"/>
      </rPr>
      <t xml:space="preserve">
</t>
    </r>
    <r>
      <rPr>
        <i/>
        <sz val="10"/>
        <rFont val="Arial"/>
        <family val="2"/>
      </rPr>
      <t>monatlich</t>
    </r>
  </si>
  <si>
    <t>(1) Das Einkommen ist definiert als das Total der Einkünfte gemäss Steuererklärung (Zürcher Steuererklärung Seite 2) abzüglich der Netto-Einkünfte aus Liegenschaften (bei negativen Netto-Einkünften: Minus mal minus = plus)  Sollte in Einzelfällen das Einkommen in einem krassen Missverhältnis zum steuerbaren Vermögen sein, so erfolgt eine individuelle Einschätzung durch die Elternbeitrags-Kommission.</t>
  </si>
  <si>
    <t>(2  und 3) Zum Elternbeitrag hinzu kommen separate Rechnungen für die Materialpauschale von 70 Franken pro Schüler und Monat, sowie für Lager- und Praktika-Kosten.</t>
  </si>
  <si>
    <t>(4) Bei Einkommen über 180'000 Franken gelten die Maximalbeiträge von 2'700 für Einkindfamilien resp 3'400 für Mehrkind-familien.  Bei Zahlung dieser Maxima sind keine Steuererklärungen mehr einzureichen.</t>
  </si>
  <si>
    <r>
      <rPr>
        <b/>
        <sz val="11"/>
        <rFont val="Frutiger LT 65 Bold"/>
        <family val="2"/>
      </rPr>
      <t>Beilage A</t>
    </r>
    <r>
      <rPr>
        <b/>
        <sz val="11"/>
        <rFont val="Arial"/>
        <family val="2"/>
      </rPr>
      <t xml:space="preserve"> </t>
    </r>
    <r>
      <rPr>
        <sz val="11"/>
        <rFont val="Frutiger LT 55 Roman"/>
        <family val="2"/>
      </rPr>
      <t xml:space="preserve">zum Finanzierungsmodell der Rudolf Steiner Schule Sihlau (genehmigt am 11. November 2010). </t>
    </r>
  </si>
  <si>
    <r>
      <rPr>
        <b/>
        <sz val="11"/>
        <rFont val="Frutiger LT 65 Bold"/>
        <family val="2"/>
      </rPr>
      <t>Die aufgeführten Beiträge sind verbindliche Minimalbeiträge.</t>
    </r>
    <r>
      <rPr>
        <b/>
        <sz val="11"/>
        <rFont val="Frutiger LT 55 Roman"/>
        <family val="2"/>
      </rPr>
      <t xml:space="preserve"> </t>
    </r>
    <r>
      <rPr>
        <sz val="11"/>
        <rFont val="Frutiger LT 55 Roman"/>
        <family val="2"/>
      </rPr>
      <t>Die Sihlau erhebt Familienbeiträge, unabhängig von der Anzahl Kinder an der Sihlau / Atelierschule (bis 12. Klasse) - ausgenommen sind Einkommen über Fr. 180'000.</t>
    </r>
  </si>
  <si>
    <t>Funktion / Pensum</t>
  </si>
  <si>
    <t xml:space="preserve">Eintrittsdatum der Schulfamilie in die Sihlau: </t>
  </si>
  <si>
    <r>
      <t xml:space="preserve">Schulbeitrag                       
</t>
    </r>
    <r>
      <rPr>
        <b/>
        <sz val="9"/>
        <rFont val="Frutiger LT 55 Roman"/>
        <family val="2"/>
      </rPr>
      <t>(ohne Material/Essen/Lager)</t>
    </r>
  </si>
  <si>
    <t>gültig für Kindergarten und 1.-12. Klasse</t>
  </si>
  <si>
    <t>Einkommen bis Franken 96'000</t>
  </si>
  <si>
    <t xml:space="preserve">Gültig ab Schuljahr 2017-18, d.h. ab 1. August 2017 </t>
  </si>
  <si>
    <r>
      <t xml:space="preserve">Einkommen-Skala
</t>
    </r>
    <r>
      <rPr>
        <sz val="10"/>
        <rFont val="Arial"/>
        <family val="2"/>
      </rPr>
      <t>(1)</t>
    </r>
  </si>
  <si>
    <t>6. Einkünfte aus Liegenschaften, abzüglich Eigenmietwert netto</t>
  </si>
  <si>
    <t xml:space="preserve">1. Einkommen unselbstständige Erwerbstätigkeit </t>
  </si>
  <si>
    <t xml:space="preserve">2. Einkünfte aus selbstständiger Erwerbstätigkeit </t>
  </si>
  <si>
    <t>Ist vor Schulbeginn keine vom Quästor gegengezeichnete Vereinbarung vorhanden, fehlt die Berechtigung für einen Schulbesuch (vgl. Ziffer 4.1 Finanzierungsmodell).</t>
  </si>
  <si>
    <r>
      <t>Bei Familien, deren Kindern erst in der</t>
    </r>
    <r>
      <rPr>
        <b/>
        <sz val="11"/>
        <rFont val="Frutiger LT 55 Roman"/>
        <family val="2"/>
      </rPr>
      <t xml:space="preserve"> 6</t>
    </r>
    <r>
      <rPr>
        <b/>
        <sz val="11"/>
        <rFont val="Frutiger LT 65 Bold"/>
        <family val="2"/>
      </rPr>
      <t>. bis 9. Klasse in die RSS Sihlau eintreten/eingetreten sind</t>
    </r>
    <r>
      <rPr>
        <sz val="11"/>
        <rFont val="Frutiger LT 65 Bold"/>
        <family val="2"/>
      </rPr>
      <t>,</t>
    </r>
    <r>
      <rPr>
        <sz val="11"/>
        <rFont val="Frutiger LT 55 Roman"/>
        <family val="2"/>
      </rPr>
      <t xml:space="preserve"> entspricht der </t>
    </r>
    <r>
      <rPr>
        <b/>
        <sz val="11"/>
        <rFont val="Frutiger LT 65 Bold"/>
        <family val="2"/>
      </rPr>
      <t>Mindestbeitrag</t>
    </r>
    <r>
      <rPr>
        <sz val="11"/>
        <rFont val="Arial"/>
        <family val="2"/>
      </rPr>
      <t xml:space="preserve"> jenem der Atelierschule (derzeit Fr. 14'400 Einkindfamilien; 18'480 Mehrkindfamilien).</t>
    </r>
    <r>
      <rPr>
        <sz val="11"/>
        <rFont val="Frutiger LT 55 Roman"/>
        <family val="2"/>
      </rPr>
      <t xml:space="preserve"> Ausgenommen davon sind Kinder, die vor dem 15. November 2019 in die 6. Klasse eingetreten sind.</t>
    </r>
  </si>
  <si>
    <t>Die Beitragsversprechen richten sich nach dem Bruttoeinkommen der Familie (bestehend aus Lohn, Renten, Kinder-/Familienzulagen Alimente, Wertschriftenertrag, übrige Einkünfte, abzüglich AHV/BVG Beiträge; vgl. Ziff. 7 / Feld 199 der Kt. Zürich Steuererklärung "Total der Einkünfte"; abzüglich eines allfälligen Eigenmietwerts netto.</t>
  </si>
  <si>
    <t>*   Jahresbeitrag in % des Bruttoeinkommens</t>
  </si>
  <si>
    <t>in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</si>
</sst>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 #,##0.00_ ;_ * \-#,##0.00_ ;_ * \-??_ ;_ @_ "/>
    <numFmt numFmtId="165" formatCode="_ * #,##0_ ;_ * \-#,##0_ ;_ * \-??_ ;_ @_ "/>
    <numFmt numFmtId="166" formatCode="0.0%"/>
    <numFmt numFmtId="167" formatCode="_ * #,##0_ ;_ * \-#,##0_ ;_ * &quot;-&quot;?_ ;_ @_ "/>
    <numFmt numFmtId="168" formatCode="#,##0;[Red]\-#,##0;&quot;-&quot;"/>
    <numFmt numFmtId="169" formatCode="_ * #,##0_ ;_ * \-#,##0_ ;_ * &quot;-&quot;??_ ;_ @_ "/>
    <numFmt numFmtId="170" formatCode="#,##0_ ;\-#,##0\ "/>
  </numFmts>
  <fonts count="32">
    <font>
      <sz val="10"/>
      <name val="Arial"/>
      <family val="2"/>
    </font>
    <font>
      <sz val="9"/>
      <name val="Arial"/>
      <family val="2"/>
    </font>
    <font>
      <sz val="14"/>
      <name val="Arial"/>
      <family val="2"/>
    </font>
    <font>
      <b/>
      <sz val="11"/>
      <name val="Arial"/>
      <family val="2"/>
    </font>
    <font>
      <sz val="11"/>
      <name val="Arial"/>
      <family val="2"/>
    </font>
    <font>
      <b/>
      <sz val="10"/>
      <name val="Arial"/>
      <family val="2"/>
    </font>
    <font>
      <sz val="20"/>
      <name val="Frutiger LT 65 Bold"/>
      <family val="2"/>
    </font>
    <font>
      <sz val="14"/>
      <name val="Frutiger LT 55 Roman"/>
      <family val="2"/>
    </font>
    <font>
      <sz val="11"/>
      <name val="Frutiger LT 55 Roman"/>
      <family val="2"/>
    </font>
    <font>
      <sz val="11"/>
      <name val="Frutiger LT 65 Bold"/>
      <family val="2"/>
    </font>
    <font>
      <b/>
      <sz val="11"/>
      <name val="Frutiger LT 55 Roman"/>
      <family val="2"/>
    </font>
    <font>
      <sz val="10"/>
      <name val="Frutiger LT 65 Bold"/>
      <family val="2"/>
    </font>
    <font>
      <sz val="8"/>
      <name val="Frutiger LT 55 Roman"/>
      <family val="2"/>
    </font>
    <font>
      <sz val="10"/>
      <name val="Frutiger LT 55 Roman"/>
      <family val="2"/>
    </font>
    <font>
      <sz val="9"/>
      <name val="Frutiger LT 55 Roman"/>
      <family val="2"/>
    </font>
    <font>
      <sz val="12"/>
      <name val="Frutiger LT 65 Bold"/>
      <family val="2"/>
    </font>
    <font>
      <b/>
      <sz val="10"/>
      <name val="Frutiger LT 55 Roman"/>
      <family val="2"/>
    </font>
    <font>
      <sz val="8"/>
      <name val="Arial"/>
      <family val="2"/>
    </font>
    <font>
      <b/>
      <sz val="12"/>
      <name val="Frutiger LT 55 Roman"/>
      <family val="2"/>
    </font>
    <font>
      <b/>
      <sz val="9"/>
      <name val="Frutiger LT 55 Roman"/>
      <family val="2"/>
    </font>
    <font>
      <b/>
      <sz val="18"/>
      <name val="Frutiger LT 55 Roman"/>
      <family val="2"/>
    </font>
    <font>
      <b/>
      <sz val="13"/>
      <name val="Frutiger LT 55 Roman"/>
      <family val="2"/>
    </font>
    <font>
      <sz val="3"/>
      <color theme="0"/>
      <name val="Frutiger LT 55 Roman"/>
      <family val="2"/>
    </font>
    <font>
      <sz val="10"/>
      <color theme="0" tint="-0.3499799966812134"/>
      <name val="Frutiger LT 55 Roman"/>
      <family val="2"/>
    </font>
    <font>
      <sz val="8"/>
      <color rgb="FF000000"/>
      <name val="Tahoma"/>
      <family val="2"/>
    </font>
    <font>
      <sz val="8"/>
      <color theme="0"/>
      <name val="Frutiger LT 55 Roman"/>
      <family val="2"/>
    </font>
    <font>
      <sz val="20"/>
      <name val="Arial"/>
      <family val="2"/>
    </font>
    <font>
      <sz val="16"/>
      <name val="Arial"/>
      <family val="2"/>
    </font>
    <font>
      <i/>
      <sz val="10"/>
      <name val="Arial"/>
      <family val="2"/>
    </font>
    <font>
      <b/>
      <sz val="11"/>
      <name val="Frutiger LT 65 Bold"/>
      <family val="2"/>
    </font>
    <font>
      <sz val="11"/>
      <color theme="1"/>
      <name val="Calibri"/>
      <family val="2"/>
    </font>
    <font>
      <sz val="10"/>
      <color theme="1"/>
      <name val="Arial"/>
      <family val="2"/>
      <scheme val="minor"/>
    </font>
  </fonts>
  <fills count="10">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6" tint="0.5999900102615356"/>
        <bgColor indexed="64"/>
      </patternFill>
    </fill>
  </fills>
  <borders count="13">
    <border>
      <left/>
      <right/>
      <top/>
      <bottom/>
      <diagonal/>
    </border>
    <border>
      <left/>
      <right/>
      <top style="hair">
        <color indexed="8"/>
      </top>
      <bottom style="hair">
        <color indexed="8"/>
      </bottom>
    </border>
    <border>
      <left/>
      <right/>
      <top/>
      <bottom style="hair">
        <color indexed="8"/>
      </bottom>
    </border>
    <border>
      <left/>
      <right/>
      <top/>
      <bottom style="thin"/>
    </border>
    <border>
      <left/>
      <right/>
      <top/>
      <bottom style="medium"/>
    </border>
    <border>
      <left/>
      <right/>
      <top style="hair"/>
      <bottom style="hair"/>
    </border>
    <border>
      <left/>
      <right/>
      <top/>
      <bottom style="hair"/>
    </border>
    <border>
      <left/>
      <right/>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9" fontId="0" fillId="0" borderId="0" applyFill="0" applyBorder="0" applyAlignment="0" applyProtection="0"/>
    <xf numFmtId="43" fontId="0" fillId="0" borderId="0" applyFont="0" applyFill="0" applyBorder="0" applyAlignment="0" applyProtection="0"/>
  </cellStyleXfs>
  <cellXfs count="187">
    <xf numFmtId="0" fontId="0" fillId="0" borderId="0" xfId="0"/>
    <xf numFmtId="165" fontId="0" fillId="0" borderId="0" xfId="20" applyNumberFormat="1" applyFont="1" applyFill="1" applyBorder="1" applyAlignment="1" applyProtection="1">
      <alignment/>
      <protection/>
    </xf>
    <xf numFmtId="166" fontId="1" fillId="0" borderId="0" xfId="21" applyNumberFormat="1" applyFont="1" applyFill="1" applyBorder="1" applyAlignment="1" applyProtection="1">
      <alignment/>
      <protection/>
    </xf>
    <xf numFmtId="165" fontId="0" fillId="0" borderId="0" xfId="20" applyNumberFormat="1" applyFont="1" applyFill="1" applyBorder="1" applyAlignment="1" applyProtection="1">
      <alignment horizontal="center"/>
      <protection/>
    </xf>
    <xf numFmtId="166" fontId="0" fillId="0" borderId="0" xfId="21" applyNumberFormat="1" applyFont="1" applyFill="1" applyBorder="1" applyAlignment="1" applyProtection="1">
      <alignment/>
      <protection/>
    </xf>
    <xf numFmtId="0" fontId="0" fillId="0" borderId="0" xfId="0" applyFont="1"/>
    <xf numFmtId="0" fontId="2" fillId="0" borderId="0" xfId="0" applyFont="1"/>
    <xf numFmtId="165" fontId="5" fillId="0" borderId="0" xfId="20" applyNumberFormat="1" applyFont="1" applyFill="1" applyBorder="1" applyAlignment="1" applyProtection="1">
      <alignment horizontal="left"/>
      <protection/>
    </xf>
    <xf numFmtId="0" fontId="5" fillId="0" borderId="0" xfId="0" applyFont="1" applyBorder="1"/>
    <xf numFmtId="0" fontId="5" fillId="0" borderId="0" xfId="0" applyFont="1"/>
    <xf numFmtId="0" fontId="0" fillId="2" borderId="0" xfId="0" applyFont="1" applyFill="1"/>
    <xf numFmtId="165" fontId="0" fillId="2" borderId="0" xfId="20" applyNumberFormat="1" applyFont="1" applyFill="1" applyBorder="1" applyAlignment="1" applyProtection="1">
      <alignment/>
      <protection/>
    </xf>
    <xf numFmtId="0" fontId="0" fillId="0" borderId="0" xfId="0" applyFont="1" applyBorder="1"/>
    <xf numFmtId="165" fontId="1" fillId="0" borderId="0" xfId="20" applyNumberFormat="1" applyFont="1" applyFill="1" applyBorder="1" applyAlignment="1" applyProtection="1">
      <alignment horizontal="center"/>
      <protection/>
    </xf>
    <xf numFmtId="0" fontId="0" fillId="0" borderId="1" xfId="0" applyFont="1" applyBorder="1"/>
    <xf numFmtId="0" fontId="0" fillId="0" borderId="0" xfId="0" applyBorder="1"/>
    <xf numFmtId="0" fontId="6" fillId="0" borderId="0" xfId="0" applyFont="1"/>
    <xf numFmtId="0" fontId="7" fillId="0" borderId="0" xfId="0" applyFont="1"/>
    <xf numFmtId="0" fontId="9" fillId="0" borderId="0" xfId="0" applyFont="1"/>
    <xf numFmtId="0" fontId="8" fillId="0" borderId="0" xfId="0" applyFont="1"/>
    <xf numFmtId="165" fontId="12" fillId="2" borderId="0" xfId="20" applyNumberFormat="1" applyFont="1" applyFill="1" applyBorder="1" applyAlignment="1" applyProtection="1">
      <alignment horizontal="center"/>
      <protection/>
    </xf>
    <xf numFmtId="165" fontId="13" fillId="0" borderId="1" xfId="20" applyNumberFormat="1" applyFont="1" applyFill="1" applyBorder="1" applyAlignment="1" applyProtection="1">
      <alignment horizontal="left"/>
      <protection/>
    </xf>
    <xf numFmtId="165" fontId="13" fillId="0" borderId="1" xfId="20" applyNumberFormat="1" applyFont="1" applyFill="1" applyBorder="1" applyAlignment="1" applyProtection="1">
      <alignment/>
      <protection/>
    </xf>
    <xf numFmtId="3" fontId="13" fillId="3" borderId="2" xfId="20" applyNumberFormat="1" applyFont="1" applyFill="1" applyBorder="1" applyAlignment="1" applyProtection="1">
      <alignment horizontal="center"/>
      <protection/>
    </xf>
    <xf numFmtId="3" fontId="13" fillId="3" borderId="1" xfId="20" applyNumberFormat="1" applyFont="1" applyFill="1" applyBorder="1" applyAlignment="1" applyProtection="1">
      <alignment horizontal="center"/>
      <protection/>
    </xf>
    <xf numFmtId="166" fontId="14" fillId="3" borderId="1" xfId="21" applyNumberFormat="1" applyFont="1" applyFill="1" applyBorder="1" applyAlignment="1" applyProtection="1">
      <alignment horizontal="center"/>
      <protection/>
    </xf>
    <xf numFmtId="0" fontId="13" fillId="0" borderId="0" xfId="0" applyFont="1" applyBorder="1"/>
    <xf numFmtId="166" fontId="13" fillId="0" borderId="0" xfId="0" applyNumberFormat="1" applyFont="1" applyBorder="1"/>
    <xf numFmtId="165" fontId="13" fillId="0" borderId="0" xfId="20" applyNumberFormat="1" applyFont="1" applyFill="1" applyBorder="1" applyAlignment="1" applyProtection="1">
      <alignment horizontal="center"/>
      <protection/>
    </xf>
    <xf numFmtId="10" fontId="14" fillId="0" borderId="1" xfId="21" applyNumberFormat="1" applyFont="1" applyFill="1" applyBorder="1" applyAlignment="1" applyProtection="1">
      <alignment/>
      <protection/>
    </xf>
    <xf numFmtId="0" fontId="13" fillId="0" borderId="0" xfId="0" applyFont="1"/>
    <xf numFmtId="0" fontId="15" fillId="0" borderId="0" xfId="0" applyFont="1" applyBorder="1"/>
    <xf numFmtId="0" fontId="16" fillId="0" borderId="0" xfId="0" applyFont="1" applyBorder="1"/>
    <xf numFmtId="165" fontId="13" fillId="0" borderId="0" xfId="20" applyNumberFormat="1" applyFont="1" applyFill="1" applyBorder="1" applyAlignment="1" applyProtection="1">
      <alignment horizontal="left"/>
      <protection/>
    </xf>
    <xf numFmtId="165" fontId="13" fillId="0" borderId="0" xfId="20" applyNumberFormat="1" applyFont="1" applyFill="1" applyBorder="1" applyAlignment="1" applyProtection="1">
      <alignment/>
      <protection/>
    </xf>
    <xf numFmtId="166" fontId="14" fillId="0" borderId="0" xfId="21" applyNumberFormat="1" applyFont="1" applyFill="1" applyBorder="1" applyAlignment="1" applyProtection="1">
      <alignment/>
      <protection/>
    </xf>
    <xf numFmtId="166" fontId="13" fillId="0" borderId="0" xfId="21" applyNumberFormat="1" applyFont="1" applyFill="1" applyBorder="1" applyAlignment="1" applyProtection="1">
      <alignment/>
      <protection/>
    </xf>
    <xf numFmtId="165" fontId="13" fillId="0" borderId="2" xfId="20" applyNumberFormat="1" applyFont="1" applyFill="1" applyBorder="1" applyAlignment="1" applyProtection="1">
      <alignment/>
      <protection/>
    </xf>
    <xf numFmtId="166" fontId="14" fillId="0" borderId="2" xfId="21" applyNumberFormat="1" applyFont="1" applyFill="1" applyBorder="1" applyAlignment="1" applyProtection="1">
      <alignment/>
      <protection/>
    </xf>
    <xf numFmtId="165" fontId="12" fillId="0" borderId="0" xfId="20" applyNumberFormat="1" applyFont="1" applyFill="1" applyBorder="1" applyAlignment="1" applyProtection="1">
      <alignment/>
      <protection/>
    </xf>
    <xf numFmtId="166" fontId="13" fillId="0" borderId="0" xfId="0" applyNumberFormat="1" applyFont="1"/>
    <xf numFmtId="167" fontId="13" fillId="0" borderId="0" xfId="0" applyNumberFormat="1" applyFont="1"/>
    <xf numFmtId="166" fontId="13" fillId="0" borderId="0" xfId="0" applyNumberFormat="1" applyFont="1" quotePrefix="1"/>
    <xf numFmtId="0" fontId="13" fillId="0" borderId="3" xfId="0" applyFont="1" applyBorder="1" applyAlignment="1">
      <alignment/>
    </xf>
    <xf numFmtId="0" fontId="13" fillId="0" borderId="0" xfId="0" applyFont="1" applyBorder="1" applyAlignment="1">
      <alignment/>
    </xf>
    <xf numFmtId="0" fontId="13" fillId="0" borderId="0" xfId="0" applyFont="1" applyBorder="1" applyAlignment="1">
      <alignment horizontal="center" wrapText="1"/>
    </xf>
    <xf numFmtId="0" fontId="13" fillId="0" borderId="4" xfId="0" applyFont="1" applyBorder="1" applyAlignment="1">
      <alignment/>
    </xf>
    <xf numFmtId="0" fontId="20" fillId="0" borderId="0" xfId="0" applyFont="1"/>
    <xf numFmtId="0" fontId="21" fillId="0" borderId="0" xfId="0" applyFont="1"/>
    <xf numFmtId="0" fontId="18" fillId="0" borderId="0" xfId="0" applyFont="1"/>
    <xf numFmtId="0" fontId="13" fillId="0" borderId="0" xfId="0" applyFont="1" applyAlignment="1">
      <alignment horizontal="right" vertical="top"/>
    </xf>
    <xf numFmtId="0" fontId="15" fillId="0" borderId="0" xfId="0" applyFont="1"/>
    <xf numFmtId="0" fontId="12" fillId="0" borderId="0" xfId="0" applyFont="1" applyAlignment="1" quotePrefix="1">
      <alignment vertical="top"/>
    </xf>
    <xf numFmtId="0" fontId="13" fillId="4" borderId="0" xfId="0" applyFont="1" applyFill="1"/>
    <xf numFmtId="0" fontId="23" fillId="0" borderId="0" xfId="0" applyFont="1" applyBorder="1" applyAlignment="1">
      <alignment/>
    </xf>
    <xf numFmtId="0" fontId="23" fillId="0" borderId="0" xfId="0" applyFont="1" applyBorder="1"/>
    <xf numFmtId="169" fontId="4" fillId="0" borderId="0" xfId="22" applyNumberFormat="1" applyFont="1" applyFill="1" applyBorder="1"/>
    <xf numFmtId="3" fontId="4" fillId="0" borderId="0" xfId="0" applyNumberFormat="1" applyFont="1" applyFill="1" applyBorder="1"/>
    <xf numFmtId="0" fontId="3" fillId="0" borderId="0" xfId="0" applyFont="1"/>
    <xf numFmtId="3" fontId="13" fillId="0" borderId="5" xfId="0" applyNumberFormat="1" applyFont="1" applyFill="1" applyBorder="1"/>
    <xf numFmtId="3" fontId="13" fillId="5" borderId="5" xfId="22" applyNumberFormat="1" applyFont="1" applyFill="1" applyBorder="1" applyAlignment="1">
      <alignment horizontal="center"/>
    </xf>
    <xf numFmtId="3" fontId="13" fillId="6" borderId="5" xfId="22" applyNumberFormat="1" applyFont="1" applyFill="1" applyBorder="1" applyAlignment="1">
      <alignment horizontal="center"/>
    </xf>
    <xf numFmtId="3" fontId="13" fillId="0" borderId="6" xfId="0" applyNumberFormat="1" applyFont="1" applyFill="1" applyBorder="1"/>
    <xf numFmtId="170" fontId="13" fillId="5" borderId="6" xfId="22" applyNumberFormat="1" applyFont="1" applyFill="1" applyBorder="1" applyAlignment="1">
      <alignment horizontal="center"/>
    </xf>
    <xf numFmtId="170" fontId="13" fillId="6" borderId="6" xfId="22" applyNumberFormat="1" applyFont="1" applyFill="1" applyBorder="1" applyAlignment="1">
      <alignment horizontal="center"/>
    </xf>
    <xf numFmtId="170" fontId="13" fillId="5" borderId="5" xfId="22" applyNumberFormat="1" applyFont="1" applyFill="1" applyBorder="1" applyAlignment="1">
      <alignment horizontal="center"/>
    </xf>
    <xf numFmtId="170" fontId="13" fillId="6" borderId="5" xfId="22" applyNumberFormat="1" applyFont="1" applyFill="1" applyBorder="1" applyAlignment="1">
      <alignment horizontal="center"/>
    </xf>
    <xf numFmtId="3" fontId="13" fillId="0" borderId="6" xfId="0" applyNumberFormat="1" applyFont="1" applyFill="1" applyBorder="1" applyAlignment="1">
      <alignment horizontal="right"/>
    </xf>
    <xf numFmtId="9" fontId="0" fillId="0" borderId="0" xfId="21"/>
    <xf numFmtId="0" fontId="13" fillId="0" borderId="0" xfId="0" applyFont="1" applyAlignment="1">
      <alignment vertical="top" wrapText="1"/>
    </xf>
    <xf numFmtId="166" fontId="13" fillId="0" borderId="0" xfId="0" applyNumberFormat="1" applyFont="1" applyAlignment="1">
      <alignment vertical="top" wrapText="1"/>
    </xf>
    <xf numFmtId="167" fontId="13" fillId="0" borderId="0" xfId="0" applyNumberFormat="1" applyFont="1" applyAlignment="1">
      <alignment vertical="top" wrapText="1"/>
    </xf>
    <xf numFmtId="0" fontId="22" fillId="0" borderId="0" xfId="0" applyFont="1" applyProtection="1">
      <protection hidden="1" locked="0"/>
    </xf>
    <xf numFmtId="0" fontId="13" fillId="0" borderId="0" xfId="0" applyFont="1" applyAlignment="1">
      <alignment horizontal="left" vertical="top"/>
    </xf>
    <xf numFmtId="0" fontId="0" fillId="0" borderId="2" xfId="0" applyFont="1" applyBorder="1"/>
    <xf numFmtId="0" fontId="13" fillId="0" borderId="0" xfId="0" applyFont="1" applyAlignment="1">
      <alignment vertical="center"/>
    </xf>
    <xf numFmtId="0" fontId="25" fillId="0" borderId="0" xfId="0" applyFont="1" applyFill="1" applyBorder="1" applyAlignment="1" applyProtection="1">
      <alignment/>
      <protection hidden="1"/>
    </xf>
    <xf numFmtId="0" fontId="13" fillId="0" borderId="0" xfId="0" applyFont="1" applyProtection="1">
      <protection/>
    </xf>
    <xf numFmtId="0" fontId="26" fillId="0" borderId="0" xfId="0" applyFont="1"/>
    <xf numFmtId="0" fontId="27" fillId="0" borderId="0" xfId="0" applyFont="1" applyAlignment="1">
      <alignment horizontal="left"/>
    </xf>
    <xf numFmtId="0" fontId="27" fillId="0" borderId="0" xfId="0" applyFont="1"/>
    <xf numFmtId="0" fontId="0" fillId="0" borderId="0" xfId="0" applyFont="1" applyAlignment="1">
      <alignment vertical="top"/>
    </xf>
    <xf numFmtId="0" fontId="0" fillId="0" borderId="0" xfId="0" applyFont="1" applyAlignment="1" quotePrefix="1">
      <alignment horizontal="center"/>
    </xf>
    <xf numFmtId="0" fontId="0" fillId="0" borderId="0" xfId="0" applyFont="1" applyFill="1" applyAlignment="1">
      <alignment horizontal="center"/>
    </xf>
    <xf numFmtId="0" fontId="0" fillId="0" borderId="0" xfId="0" applyFont="1" applyFill="1" applyAlignment="1" quotePrefix="1">
      <alignment horizontal="center" wrapText="1"/>
    </xf>
    <xf numFmtId="0" fontId="0" fillId="0" borderId="0" xfId="0" applyFont="1" applyFill="1"/>
    <xf numFmtId="3" fontId="4" fillId="0" borderId="5" xfId="0" applyNumberFormat="1" applyFont="1" applyFill="1" applyBorder="1"/>
    <xf numFmtId="3" fontId="4" fillId="5" borderId="5" xfId="22" applyNumberFormat="1" applyFont="1" applyFill="1" applyBorder="1" applyAlignment="1">
      <alignment horizontal="center"/>
    </xf>
    <xf numFmtId="3" fontId="4" fillId="6" borderId="5" xfId="22" applyNumberFormat="1" applyFont="1" applyFill="1" applyBorder="1" applyAlignment="1">
      <alignment horizontal="center"/>
    </xf>
    <xf numFmtId="3" fontId="0" fillId="0" borderId="0" xfId="0" applyNumberFormat="1" applyFont="1" applyAlignment="1">
      <alignment horizontal="center"/>
    </xf>
    <xf numFmtId="3" fontId="4" fillId="0" borderId="6" xfId="0" applyNumberFormat="1" applyFont="1" applyFill="1" applyBorder="1"/>
    <xf numFmtId="170" fontId="4" fillId="5" borderId="6" xfId="22" applyNumberFormat="1" applyFont="1" applyFill="1" applyBorder="1" applyAlignment="1">
      <alignment horizontal="center"/>
    </xf>
    <xf numFmtId="170" fontId="4" fillId="6" borderId="6" xfId="22" applyNumberFormat="1" applyFont="1" applyFill="1" applyBorder="1" applyAlignment="1">
      <alignment horizontal="center"/>
    </xf>
    <xf numFmtId="170" fontId="4" fillId="5" borderId="5" xfId="22" applyNumberFormat="1" applyFont="1" applyFill="1" applyBorder="1" applyAlignment="1">
      <alignment horizontal="center"/>
    </xf>
    <xf numFmtId="170" fontId="4" fillId="6" borderId="5" xfId="22" applyNumberFormat="1" applyFont="1" applyFill="1" applyBorder="1" applyAlignment="1">
      <alignment horizontal="center"/>
    </xf>
    <xf numFmtId="3" fontId="4" fillId="0" borderId="6" xfId="0" applyNumberFormat="1" applyFont="1" applyFill="1" applyBorder="1" applyAlignment="1" quotePrefix="1">
      <alignment horizontal="right"/>
    </xf>
    <xf numFmtId="3" fontId="4" fillId="0" borderId="6" xfId="0" applyNumberFormat="1" applyFont="1" applyFill="1" applyBorder="1" applyAlignment="1">
      <alignment horizontal="right"/>
    </xf>
    <xf numFmtId="3" fontId="0" fillId="0" borderId="0" xfId="0" applyNumberFormat="1" applyFont="1" applyFill="1" applyBorder="1"/>
    <xf numFmtId="0" fontId="0" fillId="0" borderId="0" xfId="0" applyFont="1" applyAlignment="1">
      <alignment horizontal="left" vertical="top"/>
    </xf>
    <xf numFmtId="0" fontId="0" fillId="0" borderId="0" xfId="0" applyFont="1" applyAlignment="1">
      <alignment horizontal="center" vertical="top"/>
    </xf>
    <xf numFmtId="0" fontId="0" fillId="5" borderId="0" xfId="0" applyFont="1" applyFill="1" applyAlignment="1">
      <alignment horizontal="center" vertical="top" wrapText="1"/>
    </xf>
    <xf numFmtId="0" fontId="0" fillId="6" borderId="0" xfId="0" applyFont="1" applyFill="1" applyAlignment="1">
      <alignment horizontal="center" vertical="top" wrapText="1"/>
    </xf>
    <xf numFmtId="3" fontId="3" fillId="0" borderId="5" xfId="0" applyNumberFormat="1" applyFont="1" applyFill="1" applyBorder="1" applyAlignment="1">
      <alignment horizontal="right"/>
    </xf>
    <xf numFmtId="0" fontId="5" fillId="0" borderId="0" xfId="0" applyFont="1" applyAlignment="1">
      <alignment horizontal="center" vertical="top" wrapText="1"/>
    </xf>
    <xf numFmtId="3" fontId="0" fillId="0" borderId="0" xfId="0" applyNumberFormat="1" applyFont="1" applyFill="1" applyBorder="1" applyAlignment="1" quotePrefix="1">
      <alignment vertical="top" wrapText="1"/>
    </xf>
    <xf numFmtId="3" fontId="0" fillId="0" borderId="0" xfId="0" applyNumberFormat="1" applyFont="1" applyFill="1" applyBorder="1" applyAlignment="1">
      <alignment vertical="top" wrapText="1"/>
    </xf>
    <xf numFmtId="0" fontId="13" fillId="0" borderId="3" xfId="0" applyFont="1" applyBorder="1" applyAlignment="1">
      <alignment/>
    </xf>
    <xf numFmtId="0" fontId="13" fillId="0" borderId="3" xfId="0" applyFont="1" applyBorder="1" applyAlignment="1">
      <alignment/>
    </xf>
    <xf numFmtId="0" fontId="12" fillId="0" borderId="0" xfId="0" applyFont="1"/>
    <xf numFmtId="0" fontId="12" fillId="0" borderId="0" xfId="0" applyFont="1" applyAlignment="1">
      <alignment horizontal="right"/>
    </xf>
    <xf numFmtId="9" fontId="8" fillId="0" borderId="0" xfId="0" applyNumberFormat="1" applyFont="1" applyFill="1" applyBorder="1" applyAlignment="1" applyProtection="1">
      <alignment vertical="center"/>
      <protection/>
    </xf>
    <xf numFmtId="0" fontId="13" fillId="0" borderId="0" xfId="0" applyFont="1" applyFill="1" applyAlignment="1" applyProtection="1">
      <alignment horizontal="right" vertical="center"/>
      <protection/>
    </xf>
    <xf numFmtId="0" fontId="8"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3" fillId="0" borderId="0" xfId="0" applyFont="1" applyFill="1" applyAlignment="1" applyProtection="1">
      <alignment horizontal="left" vertical="top"/>
      <protection/>
    </xf>
    <xf numFmtId="0" fontId="9" fillId="0" borderId="0" xfId="0" applyFont="1" applyFill="1" applyProtection="1">
      <protection/>
    </xf>
    <xf numFmtId="0" fontId="8" fillId="0" borderId="0" xfId="0" applyFont="1" applyFill="1" applyProtection="1">
      <protection/>
    </xf>
    <xf numFmtId="0" fontId="0" fillId="0" borderId="0" xfId="0" applyFill="1" applyProtection="1">
      <protection/>
    </xf>
    <xf numFmtId="14" fontId="8" fillId="0" borderId="0" xfId="0" applyNumberFormat="1" applyFont="1" applyFill="1" applyAlignment="1" applyProtection="1">
      <alignment horizontal="left"/>
      <protection/>
    </xf>
    <xf numFmtId="0" fontId="0" fillId="0" borderId="0" xfId="0" applyFill="1" applyAlignment="1" applyProtection="1">
      <alignment horizontal="left"/>
      <protection/>
    </xf>
    <xf numFmtId="0" fontId="13" fillId="0" borderId="0" xfId="0" applyFont="1" applyFill="1" applyProtection="1">
      <protection/>
    </xf>
    <xf numFmtId="0" fontId="18" fillId="0" borderId="0" xfId="0" applyFont="1" applyAlignment="1">
      <alignment/>
    </xf>
    <xf numFmtId="0" fontId="16" fillId="0" borderId="0" xfId="0" applyFont="1" applyAlignment="1">
      <alignment/>
    </xf>
    <xf numFmtId="0" fontId="13" fillId="7" borderId="3" xfId="0" applyFont="1" applyFill="1" applyBorder="1" applyAlignment="1" applyProtection="1">
      <alignment vertical="center"/>
      <protection locked="0"/>
    </xf>
    <xf numFmtId="0" fontId="13" fillId="0" borderId="3" xfId="0" applyFont="1" applyBorder="1" applyAlignment="1">
      <alignment/>
    </xf>
    <xf numFmtId="0" fontId="13" fillId="0" borderId="0" xfId="0" applyFont="1" applyBorder="1" applyAlignment="1">
      <alignment/>
    </xf>
    <xf numFmtId="0" fontId="8" fillId="7" borderId="3"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9" fontId="8" fillId="7" borderId="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right" vertical="center"/>
    </xf>
    <xf numFmtId="0" fontId="21" fillId="7" borderId="0" xfId="0" applyFont="1" applyFill="1" applyAlignment="1" applyProtection="1">
      <alignment horizontal="left"/>
      <protection locked="0"/>
    </xf>
    <xf numFmtId="0" fontId="13" fillId="0" borderId="0" xfId="0" applyFont="1" applyAlignment="1">
      <alignment horizontal="left"/>
    </xf>
    <xf numFmtId="0" fontId="8" fillId="0" borderId="3" xfId="0" applyFont="1" applyBorder="1" applyAlignment="1">
      <alignment/>
    </xf>
    <xf numFmtId="0" fontId="8" fillId="7" borderId="3" xfId="0" applyNumberFormat="1" applyFont="1" applyFill="1" applyBorder="1" applyAlignment="1" applyProtection="1">
      <alignment horizontal="left" vertical="center"/>
      <protection locked="0"/>
    </xf>
    <xf numFmtId="0" fontId="13" fillId="7" borderId="3" xfId="0" applyNumberFormat="1" applyFont="1" applyFill="1" applyBorder="1" applyAlignment="1" applyProtection="1">
      <alignment horizontal="left" vertical="center"/>
      <protection locked="0"/>
    </xf>
    <xf numFmtId="0" fontId="8" fillId="7" borderId="7" xfId="0" applyNumberFormat="1" applyFont="1" applyFill="1" applyBorder="1" applyAlignment="1" applyProtection="1">
      <alignment horizontal="left" vertical="center"/>
      <protection locked="0"/>
    </xf>
    <xf numFmtId="0" fontId="13" fillId="7" borderId="7" xfId="0" applyNumberFormat="1" applyFont="1" applyFill="1" applyBorder="1" applyAlignment="1" applyProtection="1">
      <alignment horizontal="left" vertical="center"/>
      <protection locked="0"/>
    </xf>
    <xf numFmtId="0" fontId="13" fillId="7" borderId="7" xfId="0" applyFont="1" applyFill="1" applyBorder="1" applyAlignment="1" applyProtection="1">
      <alignment horizontal="center" vertical="center"/>
      <protection locked="0"/>
    </xf>
    <xf numFmtId="165" fontId="0" fillId="7" borderId="3" xfId="20" applyNumberFormat="1" applyFill="1" applyBorder="1" applyAlignment="1" applyProtection="1">
      <alignment vertical="center"/>
      <protection locked="0"/>
    </xf>
    <xf numFmtId="0" fontId="14" fillId="0" borderId="3" xfId="0" applyFont="1" applyBorder="1" applyAlignment="1">
      <alignment wrapText="1"/>
    </xf>
    <xf numFmtId="0" fontId="12" fillId="0" borderId="0" xfId="0" applyFont="1" applyAlignment="1">
      <alignment wrapText="1"/>
    </xf>
    <xf numFmtId="0" fontId="12" fillId="0" borderId="0" xfId="0" applyFont="1" applyAlignment="1">
      <alignment vertical="top" wrapText="1"/>
    </xf>
    <xf numFmtId="0" fontId="14" fillId="0" borderId="7" xfId="0" applyFont="1" applyBorder="1" applyAlignment="1">
      <alignment vertical="top" wrapText="1"/>
    </xf>
    <xf numFmtId="165" fontId="13" fillId="0" borderId="7" xfId="0" applyNumberFormat="1" applyFont="1" applyBorder="1" applyAlignment="1">
      <alignment vertical="center"/>
    </xf>
    <xf numFmtId="0" fontId="14" fillId="0" borderId="3" xfId="0" applyFont="1" applyBorder="1" applyAlignment="1">
      <alignment vertical="top" wrapText="1"/>
    </xf>
    <xf numFmtId="165" fontId="13" fillId="0" borderId="8" xfId="0" applyNumberFormat="1" applyFont="1" applyBorder="1" applyAlignment="1">
      <alignment vertical="center"/>
    </xf>
    <xf numFmtId="0" fontId="13" fillId="7" borderId="3" xfId="0" applyFont="1" applyFill="1" applyBorder="1" applyAlignment="1">
      <alignment/>
    </xf>
    <xf numFmtId="0" fontId="0" fillId="7" borderId="3" xfId="0" applyFill="1" applyBorder="1" applyAlignment="1">
      <alignment/>
    </xf>
    <xf numFmtId="0" fontId="17" fillId="0" borderId="0" xfId="0" applyFont="1" applyAlignment="1">
      <alignment vertical="top" wrapText="1"/>
    </xf>
    <xf numFmtId="0" fontId="5" fillId="0" borderId="0" xfId="0" applyFont="1" applyAlignment="1">
      <alignment vertical="center" wrapText="1"/>
    </xf>
    <xf numFmtId="0" fontId="13" fillId="0" borderId="3" xfId="0" applyFont="1" applyFill="1" applyBorder="1" applyAlignment="1" applyProtection="1">
      <alignment/>
      <protection locked="0"/>
    </xf>
    <xf numFmtId="0" fontId="13" fillId="0" borderId="0" xfId="0" applyFont="1" applyAlignment="1">
      <alignment wrapText="1"/>
    </xf>
    <xf numFmtId="0" fontId="0" fillId="0" borderId="0" xfId="0" applyAlignment="1">
      <alignment wrapText="1"/>
    </xf>
    <xf numFmtId="168" fontId="13" fillId="0" borderId="0" xfId="0" applyNumberFormat="1" applyFont="1" applyFill="1" applyAlignment="1" applyProtection="1">
      <alignment/>
      <protection locked="0"/>
    </xf>
    <xf numFmtId="168" fontId="13" fillId="0" borderId="3" xfId="0" applyNumberFormat="1" applyFont="1" applyFill="1" applyBorder="1" applyAlignment="1" applyProtection="1">
      <alignment/>
      <protection locked="0"/>
    </xf>
    <xf numFmtId="14" fontId="8" fillId="7" borderId="0" xfId="0" applyNumberFormat="1" applyFont="1" applyFill="1" applyAlignment="1" applyProtection="1">
      <alignment horizontal="left"/>
      <protection locked="0"/>
    </xf>
    <xf numFmtId="0" fontId="0" fillId="7" borderId="0" xfId="0" applyFill="1" applyAlignment="1" applyProtection="1">
      <alignment horizontal="left"/>
      <protection locked="0"/>
    </xf>
    <xf numFmtId="0" fontId="17" fillId="0" borderId="0" xfId="0" applyFont="1" applyAlignment="1">
      <alignment wrapText="1"/>
    </xf>
    <xf numFmtId="168" fontId="23" fillId="0" borderId="0" xfId="0" applyNumberFormat="1" applyFont="1" applyFill="1" applyBorder="1" applyAlignment="1">
      <alignment/>
    </xf>
    <xf numFmtId="0" fontId="13" fillId="0" borderId="0" xfId="0" applyFont="1" applyBorder="1" applyAlignment="1">
      <alignment horizontal="center" wrapText="1"/>
    </xf>
    <xf numFmtId="0" fontId="16" fillId="0" borderId="0" xfId="0" applyFont="1" applyAlignment="1">
      <alignment wrapText="1"/>
    </xf>
    <xf numFmtId="165" fontId="13" fillId="0" borderId="9" xfId="0" applyNumberFormat="1" applyFont="1" applyBorder="1" applyAlignment="1">
      <alignment vertical="center"/>
    </xf>
    <xf numFmtId="165" fontId="13" fillId="0" borderId="10" xfId="0" applyNumberFormat="1" applyFont="1" applyBorder="1" applyAlignment="1">
      <alignment vertical="center"/>
    </xf>
    <xf numFmtId="165" fontId="13" fillId="0" borderId="11" xfId="0" applyNumberFormat="1" applyFont="1" applyBorder="1" applyAlignment="1">
      <alignment vertical="center"/>
    </xf>
    <xf numFmtId="165" fontId="13" fillId="0" borderId="3" xfId="0" applyNumberFormat="1" applyFont="1" applyBorder="1" applyAlignment="1">
      <alignment vertical="center"/>
    </xf>
    <xf numFmtId="0" fontId="13" fillId="0" borderId="3" xfId="0" applyFont="1" applyBorder="1" applyAlignment="1">
      <alignment vertical="center"/>
    </xf>
    <xf numFmtId="0" fontId="19" fillId="0" borderId="7" xfId="0" applyFont="1" applyBorder="1" applyAlignment="1">
      <alignment horizontal="right" wrapText="1"/>
    </xf>
    <xf numFmtId="168" fontId="13" fillId="0" borderId="0" xfId="0" applyNumberFormat="1" applyFont="1" applyBorder="1" applyAlignment="1">
      <alignment/>
    </xf>
    <xf numFmtId="168" fontId="13" fillId="0" borderId="0" xfId="0" applyNumberFormat="1" applyFont="1" applyAlignment="1">
      <alignment/>
    </xf>
    <xf numFmtId="168" fontId="13" fillId="7" borderId="3" xfId="0" applyNumberFormat="1" applyFont="1" applyFill="1" applyBorder="1" applyAlignment="1" applyProtection="1">
      <alignment/>
      <protection locked="0"/>
    </xf>
    <xf numFmtId="168" fontId="16" fillId="0" borderId="12" xfId="0" applyNumberFormat="1" applyFont="1" applyBorder="1" applyAlignment="1">
      <alignment/>
    </xf>
    <xf numFmtId="0" fontId="13" fillId="7" borderId="3" xfId="0" applyFont="1" applyFill="1" applyBorder="1" applyAlignment="1" applyProtection="1">
      <alignment/>
      <protection locked="0"/>
    </xf>
    <xf numFmtId="0" fontId="16" fillId="0" borderId="0" xfId="0" applyFont="1" applyBorder="1" applyAlignment="1">
      <alignment horizontal="center" wrapText="1"/>
    </xf>
    <xf numFmtId="0" fontId="13" fillId="0" borderId="0" xfId="0" applyFont="1" applyAlignment="1">
      <alignment horizontal="center" wrapText="1"/>
    </xf>
    <xf numFmtId="0" fontId="13" fillId="7" borderId="0" xfId="0" applyFont="1" applyFill="1" applyBorder="1" applyAlignment="1" applyProtection="1">
      <alignment horizontal="left" vertical="top" wrapText="1"/>
      <protection locked="0"/>
    </xf>
    <xf numFmtId="0" fontId="10"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165" fontId="11" fillId="2" borderId="0" xfId="20" applyNumberFormat="1" applyFont="1" applyFill="1" applyBorder="1" applyAlignment="1" applyProtection="1">
      <alignment horizontal="left"/>
      <protection/>
    </xf>
    <xf numFmtId="165" fontId="11" fillId="2" borderId="0" xfId="20" applyNumberFormat="1" applyFont="1" applyFill="1" applyBorder="1" applyAlignment="1" applyProtection="1">
      <alignment horizontal="center"/>
      <protection/>
    </xf>
    <xf numFmtId="3" fontId="0" fillId="0" borderId="0" xfId="0" applyNumberFormat="1" applyFont="1" applyFill="1" applyBorder="1" applyAlignment="1" quotePrefix="1">
      <alignment horizontal="left" vertical="top" wrapText="1"/>
    </xf>
    <xf numFmtId="3" fontId="0" fillId="0" borderId="0" xfId="0" applyNumberFormat="1" applyFont="1" applyFill="1" applyBorder="1" applyAlignment="1">
      <alignment horizontal="left" vertical="top" wrapText="1"/>
    </xf>
    <xf numFmtId="0" fontId="13" fillId="8" borderId="0" xfId="0" applyFont="1" applyFill="1" applyAlignment="1">
      <alignment horizontal="center"/>
    </xf>
    <xf numFmtId="0" fontId="13" fillId="9" borderId="0" xfId="0" applyFont="1" applyFill="1" applyAlignment="1">
      <alignment horizontal="center"/>
    </xf>
    <xf numFmtId="0" fontId="13" fillId="0" borderId="0" xfId="0" applyFont="1" applyAlignment="1">
      <alignment horizontal="left" vertical="top" wrapText="1"/>
    </xf>
    <xf numFmtId="166" fontId="13" fillId="0" borderId="0" xfId="0" applyNumberFormat="1" applyFont="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Komma" xfId="20"/>
    <cellStyle name="Prozent" xfId="21"/>
    <cellStyle name="Komma 2" xfId="22"/>
  </cellStyles>
  <dxfs count="6">
    <dxf>
      <font>
        <color theme="1"/>
      </font>
      <border>
        <bottom style="thin"/>
        <vertical/>
        <horizontal/>
      </border>
    </dxf>
    <dxf>
      <font>
        <color theme="1"/>
      </font>
      <border>
        <bottom style="thin"/>
        <vertical/>
        <horizontal/>
      </border>
    </dxf>
    <dxf>
      <font>
        <color theme="1"/>
      </font>
      <border>
        <bottom style="thin"/>
        <vertical/>
        <horizontal/>
      </border>
    </dxf>
    <dxf>
      <fill>
        <patternFill>
          <bgColor theme="0" tint="-0.149959996342659"/>
        </patternFill>
      </fill>
      <border/>
    </dxf>
    <dxf>
      <font>
        <color theme="1"/>
      </font>
      <border>
        <bottom style="thin"/>
        <vertical/>
        <horizontal/>
      </border>
    </dxf>
    <dxf>
      <fill>
        <patternFill>
          <bgColor theme="0" tint="-0.14995999634265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fmlaLink="$O$54" lockText="1"/>
</file>

<file path=xl/ctrlProps/ctrlProp2.xml><?xml version="1.0" encoding="utf-8"?>
<formControlPr xmlns="http://schemas.microsoft.com/office/spreadsheetml/2009/9/main" objectType="Radio" checked="Checked" firstButton="1" fmlaLink="$F$54"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9524</xdr:colOff>
          <xdr:row>53</xdr:row>
          <xdr:rowOff>9526</xdr:rowOff>
        </xdr:from>
        <xdr:to>
          <xdr:col>4</xdr:col>
          <xdr:colOff>194174</xdr:colOff>
          <xdr:row>59</xdr:row>
          <xdr:rowOff>153525</xdr:rowOff>
        </xdr:to>
        <xdr:grpSp>
          <xdr:nvGrpSpPr>
            <xdr:cNvPr id="3" name="Gruppieren 2">
              <a:extLst xmlns:a="http://schemas.openxmlformats.org/drawingml/2006/main">
                <a:ext uri="{FF2B5EF4-FFF2-40B4-BE49-F238E27FC236}">
                  <a16:creationId xmlns:a16="http://schemas.microsoft.com/office/drawing/2014/main" id="{00000000-0008-0000-0000-000003000000}"/>
                </a:ext>
              </a:extLst>
            </xdr:cNvPr>
            <xdr:cNvGrpSpPr/>
          </xdr:nvGrpSpPr>
          <xdr:grpSpPr>
            <a:xfrm xmlns:a="http://schemas.openxmlformats.org/drawingml/2006/main">
              <a:off x="9524" y="12873471"/>
              <a:ext cx="1369214" cy="1141527"/>
              <a:chOff x="180974" y="12706346"/>
              <a:chExt cx="1080000" cy="1115536"/>
            </a:xfrm>
          </xdr:grpSpPr>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xmlns:a="http://schemas.openxmlformats.org/drawingml/2006/main">
                <a:off x="180974" y="12706346"/>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Monatliche Rate</a:t>
                </a:r>
              </a:p>
            </xdr:txBody>
          </xdr:sp>
          <xdr:sp macro="" textlink="">
            <xdr:nvSpPr>
              <xdr:cNvPr id="1031" name="Option Button 7" hidden="1">
                <a:extLst xmlns:a="http://schemas.openxmlformats.org/drawingml/2006/main">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xmlns:a="http://schemas.openxmlformats.org/drawingml/2006/main">
                <a:off x="180974" y="1303020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Quartals Rate</a:t>
                </a:r>
              </a:p>
            </xdr:txBody>
          </xdr:sp>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xmlns:a="http://schemas.openxmlformats.org/drawingml/2006/main">
                <a:off x="180974" y="1335405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Semesterrate</a:t>
                </a:r>
              </a:p>
            </xdr:txBody>
          </xdr:sp>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xmlns:a="http://schemas.openxmlformats.org/drawingml/2006/main">
                <a:off x="180974" y="13677882"/>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Jährliche Rate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11</xdr:row>
      <xdr:rowOff>47625</xdr:rowOff>
    </xdr:from>
    <xdr:to>
      <xdr:col>14</xdr:col>
      <xdr:colOff>228600</xdr:colOff>
      <xdr:row>48</xdr:row>
      <xdr:rowOff>38100</xdr:rowOff>
    </xdr:to>
    <xdr:sp macro="" textlink="">
      <xdr:nvSpPr>
        <xdr:cNvPr id="2" name="TextBox 1"/>
        <xdr:cNvSpPr txBox="1"/>
      </xdr:nvSpPr>
      <xdr:spPr>
        <a:xfrm>
          <a:off x="2114550" y="1828800"/>
          <a:ext cx="8877300" cy="5981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CH" sz="1100"/>
            <a:t>=IF(COUNTA($W$18:$AA$23)=1;</a:t>
          </a:r>
        </a:p>
        <a:p>
          <a:r>
            <a:rPr lang="de-CH" sz="1100"/>
            <a:t>	0;</a:t>
          </a:r>
        </a:p>
        <a:p>
          <a:r>
            <a:rPr lang="de-CH" sz="1100"/>
            <a:t>	IF(COUNTIF($W$18:$W$23;Parameter!$B$17)&gt;0;</a:t>
          </a:r>
        </a:p>
        <a:p>
          <a:r>
            <a:rPr lang="de-CH" sz="1100"/>
            <a:t>		"mindestens 1 Kind in der 13. Klasse</a:t>
          </a:r>
        </a:p>
        <a:p>
          <a:r>
            <a:rPr lang="de-CH" sz="1100"/>
            <a:t>		IF(COUNTA($W$18:$AA$23)=1;</a:t>
          </a:r>
        </a:p>
        <a:p>
          <a:r>
            <a:rPr lang="de-CH" sz="1100"/>
            <a:t>			"hat nur 1 Kind in der 13. Klasse</a:t>
          </a:r>
        </a:p>
        <a:p>
          <a:r>
            <a:rPr lang="de-CH" sz="1100"/>
            <a:t>			IF(W35=0;Tabelle!$L$64;</a:t>
          </a:r>
        </a:p>
        <a:p>
          <a:r>
            <a:rPr lang="de-CH" sz="1100"/>
            <a:t>				If(W35&lt;60000;Tabelle!$L$3;</a:t>
          </a:r>
        </a:p>
        <a:p>
          <a:r>
            <a:rPr lang="de-CH" sz="1100"/>
            <a:t>					IF(W35&gt;180000;Tabelle!$L$64;VLOOKUP(W35;Tabelle!$K$3:$M$63;2;1)</a:t>
          </a:r>
        </a:p>
        <a:p>
          <a:r>
            <a:rPr lang="de-CH" sz="1100"/>
            <a:t>						)</a:t>
          </a:r>
        </a:p>
        <a:p>
          <a:r>
            <a:rPr lang="de-CH" sz="1100"/>
            <a:t>					)</a:t>
          </a:r>
        </a:p>
        <a:p>
          <a:r>
            <a:rPr lang="de-CH" sz="1100"/>
            <a:t>				);</a:t>
          </a:r>
        </a:p>
        <a:p>
          <a:r>
            <a:rPr lang="de-CH" sz="1100"/>
            <a:t>			"mehr als 1 Kind und 1 Kind in der 13. Klasse</a:t>
          </a:r>
        </a:p>
        <a:p>
          <a:r>
            <a:rPr lang="de-CH" sz="1100"/>
            <a:t>			IF(W35=0;Tabelle!$M$64;</a:t>
          </a:r>
        </a:p>
        <a:p>
          <a:r>
            <a:rPr lang="de-CH" sz="1100"/>
            <a:t>				IF(W35&lt;60000;Tabelle!$M$3;</a:t>
          </a:r>
        </a:p>
        <a:p>
          <a:r>
            <a:rPr lang="de-CH" sz="1100"/>
            <a:t>					IF(W35&gt;180000;Tabelle!$M$64;VLOOKUP(W35;Tabelle!$K$3:$M$63;3;1))</a:t>
          </a:r>
        </a:p>
        <a:p>
          <a:r>
            <a:rPr lang="de-CH" sz="1100"/>
            <a:t>					)</a:t>
          </a:r>
        </a:p>
        <a:p>
          <a:r>
            <a:rPr lang="de-CH" sz="1100"/>
            <a:t>				)</a:t>
          </a:r>
        </a:p>
        <a:p>
          <a:r>
            <a:rPr lang="de-CH" sz="1100"/>
            <a:t>			);</a:t>
          </a:r>
        </a:p>
        <a:p>
          <a:r>
            <a:rPr lang="de-CH" sz="1100"/>
            <a:t>		"kein Kind in der 13. Klasse</a:t>
          </a:r>
        </a:p>
        <a:p>
          <a:r>
            <a:rPr lang="de-CH" sz="1100"/>
            <a:t>		IF(W35=0;</a:t>
          </a:r>
        </a:p>
        <a:p>
          <a:r>
            <a:rPr lang="de-CH" sz="1100"/>
            <a:t>			VLOOKUP(COUNTA($W$18:$W$23)&amp;"Kind";Tabelle!$G$64:$H$68;2;1);</a:t>
          </a:r>
        </a:p>
        <a:p>
          <a:r>
            <a:rPr lang="de-CH" sz="1100"/>
            <a:t>			IF(W35&lt;60000;</a:t>
          </a:r>
        </a:p>
        <a:p>
          <a:r>
            <a:rPr lang="de-CH" sz="1100"/>
            <a:t>				Tabelle!$H$3;</a:t>
          </a:r>
        </a:p>
        <a:p>
          <a:r>
            <a:rPr lang="de-CH" sz="1100"/>
            <a:t>				IF(W35&lt;=180000;</a:t>
          </a:r>
        </a:p>
        <a:p>
          <a:r>
            <a:rPr lang="de-CH" sz="1100"/>
            <a:t>					VLOOKUP(W35;Tabelle!$A$3:$H$62;7)*W35;</a:t>
          </a:r>
        </a:p>
        <a:p>
          <a:r>
            <a:rPr lang="de-CH" sz="1100"/>
            <a:t>					VLOOKUP(COUNTA($W$18:$W$23)&amp;"Kind";Tabelle!$G$64:$H$68;2;1)))</a:t>
          </a:r>
        </a:p>
        <a:p>
          <a:r>
            <a:rPr lang="de-CH" sz="1100"/>
            <a:t>			)	</a:t>
          </a:r>
        </a:p>
        <a:p>
          <a:r>
            <a:rPr lang="de-CH" sz="1100"/>
            <a:t>	)</a:t>
          </a:r>
        </a:p>
        <a:p>
          <a:r>
            <a:rPr lang="de-CH" sz="1100"/>
            <a:t>)</a:t>
          </a:r>
        </a:p>
        <a:p>
          <a:endParaRPr lang="de-CH" sz="11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3.xml" /><Relationship Id="rId6" Type="http://schemas.openxmlformats.org/officeDocument/2006/relationships/ctrlProp" Target="../ctrlProps/ctrlProp2.xml" /><Relationship Id="rId5" Type="http://schemas.openxmlformats.org/officeDocument/2006/relationships/ctrlProp" Target="../ctrlProps/ctrlProp1.xml" /><Relationship Id="rId8" Type="http://schemas.openxmlformats.org/officeDocument/2006/relationships/ctrlProp" Target="../ctrlProps/ctrlProp4.xml" /><Relationship Id="rId9"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6"/>
  <sheetViews>
    <sheetView showGridLines="0" tabSelected="1" view="pageLayout" zoomScale="110" zoomScalePageLayoutView="110" workbookViewId="0" topLeftCell="A1">
      <selection activeCell="E5" sqref="E5:O5"/>
    </sheetView>
  </sheetViews>
  <sheetFormatPr defaultColWidth="10.8515625" defaultRowHeight="12.75"/>
  <cols>
    <col min="1" max="3" width="3.00390625" style="30" customWidth="1"/>
    <col min="4" max="4" width="7.7109375" style="30" customWidth="1"/>
    <col min="5" max="5" width="4.140625" style="30" customWidth="1"/>
    <col min="6" max="7" width="3.00390625" style="30" customWidth="1"/>
    <col min="8" max="8" width="4.28125" style="30" customWidth="1"/>
    <col min="9" max="9" width="1.7109375" style="30" customWidth="1"/>
    <col min="10" max="13" width="3.00390625" style="30" customWidth="1"/>
    <col min="14" max="14" width="6.421875" style="30" customWidth="1"/>
    <col min="15" max="15" width="4.140625" style="30" customWidth="1"/>
    <col min="16" max="16" width="3.00390625" style="30" customWidth="1"/>
    <col min="17" max="17" width="2.8515625" style="30" customWidth="1"/>
    <col min="18" max="19" width="1.7109375" style="30" customWidth="1"/>
    <col min="20" max="20" width="6.140625" style="30" customWidth="1"/>
    <col min="21" max="24" width="3.00390625" style="30" customWidth="1"/>
    <col min="25" max="25" width="1.7109375" style="30" customWidth="1"/>
    <col min="26" max="26" width="2.421875" style="30" customWidth="1"/>
    <col min="27" max="27" width="5.421875" style="30" customWidth="1"/>
    <col min="28" max="29" width="2.28125" style="30" customWidth="1"/>
    <col min="30" max="34" width="3.00390625" style="30" customWidth="1"/>
    <col min="35" max="16384" width="10.8515625" style="30" customWidth="1"/>
  </cols>
  <sheetData>
    <row r="1" ht="22.8">
      <c r="A1" s="47" t="s">
        <v>20</v>
      </c>
    </row>
    <row r="2" spans="1:27" ht="21" customHeight="1">
      <c r="A2" s="48" t="s">
        <v>110</v>
      </c>
      <c r="G2" s="131" t="s">
        <v>113</v>
      </c>
      <c r="H2" s="131"/>
      <c r="I2" s="131"/>
      <c r="J2" s="131"/>
      <c r="L2" s="132" t="str">
        <f>"(1.8."&amp;LEFT(G2,4)&amp;" bis 31.7."&amp;RIGHT(G2,4)&amp;")"</f>
        <v>(1.8.2019 bis 31.7.2020)</v>
      </c>
      <c r="M2" s="132"/>
      <c r="N2" s="132"/>
      <c r="O2" s="132"/>
      <c r="P2" s="132"/>
      <c r="Q2" s="132"/>
      <c r="R2" s="132"/>
      <c r="S2" s="132"/>
      <c r="T2" s="132"/>
      <c r="U2" s="132"/>
      <c r="V2" s="132"/>
      <c r="W2" s="132"/>
      <c r="X2" s="132"/>
      <c r="Y2" s="132"/>
      <c r="Z2" s="132"/>
      <c r="AA2" s="132"/>
    </row>
    <row r="4" spans="1:27" ht="15.6">
      <c r="A4" s="121" t="s">
        <v>21</v>
      </c>
      <c r="B4" s="122"/>
      <c r="C4" s="122"/>
      <c r="D4" s="122"/>
      <c r="E4" s="133" t="s">
        <v>22</v>
      </c>
      <c r="F4" s="124"/>
      <c r="G4" s="124"/>
      <c r="H4" s="124"/>
      <c r="I4" s="124"/>
      <c r="J4" s="124"/>
      <c r="K4" s="124"/>
      <c r="L4" s="124"/>
      <c r="M4" s="124"/>
      <c r="N4" s="124"/>
      <c r="O4" s="124"/>
      <c r="Q4" s="133" t="s">
        <v>30</v>
      </c>
      <c r="R4" s="124"/>
      <c r="S4" s="124"/>
      <c r="T4" s="124"/>
      <c r="U4" s="124"/>
      <c r="V4" s="124"/>
      <c r="W4" s="124"/>
      <c r="X4" s="124"/>
      <c r="Y4" s="124"/>
      <c r="Z4" s="124"/>
      <c r="AA4" s="124"/>
    </row>
    <row r="5" spans="1:27" s="73" customFormat="1" ht="20.1" customHeight="1">
      <c r="A5" s="130" t="s">
        <v>23</v>
      </c>
      <c r="B5" s="130"/>
      <c r="C5" s="130"/>
      <c r="D5" s="130"/>
      <c r="E5" s="126"/>
      <c r="F5" s="127"/>
      <c r="G5" s="127"/>
      <c r="H5" s="127"/>
      <c r="I5" s="127"/>
      <c r="J5" s="127"/>
      <c r="K5" s="127"/>
      <c r="L5" s="127"/>
      <c r="M5" s="127"/>
      <c r="N5" s="127"/>
      <c r="O5" s="127"/>
      <c r="Q5" s="134"/>
      <c r="R5" s="135"/>
      <c r="S5" s="135"/>
      <c r="T5" s="135"/>
      <c r="U5" s="135"/>
      <c r="V5" s="135"/>
      <c r="W5" s="135"/>
      <c r="X5" s="135"/>
      <c r="Y5" s="135"/>
      <c r="Z5" s="135"/>
      <c r="AA5" s="135"/>
    </row>
    <row r="6" spans="1:27" s="73" customFormat="1" ht="20.1" customHeight="1">
      <c r="A6" s="130" t="s">
        <v>24</v>
      </c>
      <c r="B6" s="130"/>
      <c r="C6" s="130"/>
      <c r="D6" s="130"/>
      <c r="E6" s="126"/>
      <c r="F6" s="127"/>
      <c r="G6" s="127"/>
      <c r="H6" s="127"/>
      <c r="I6" s="127"/>
      <c r="J6" s="127"/>
      <c r="K6" s="127"/>
      <c r="L6" s="127"/>
      <c r="M6" s="127"/>
      <c r="N6" s="127"/>
      <c r="O6" s="127"/>
      <c r="Q6" s="126"/>
      <c r="R6" s="127"/>
      <c r="S6" s="127"/>
      <c r="T6" s="127"/>
      <c r="U6" s="127"/>
      <c r="V6" s="127"/>
      <c r="W6" s="127"/>
      <c r="X6" s="127"/>
      <c r="Y6" s="127"/>
      <c r="Z6" s="127"/>
      <c r="AA6" s="127"/>
    </row>
    <row r="7" spans="1:27" s="73" customFormat="1" ht="20.1" customHeight="1">
      <c r="A7" s="130" t="s">
        <v>25</v>
      </c>
      <c r="B7" s="130"/>
      <c r="C7" s="130"/>
      <c r="D7" s="130"/>
      <c r="E7" s="126"/>
      <c r="F7" s="127"/>
      <c r="G7" s="127"/>
      <c r="H7" s="127"/>
      <c r="I7" s="127"/>
      <c r="J7" s="127"/>
      <c r="K7" s="127"/>
      <c r="L7" s="127"/>
      <c r="M7" s="127"/>
      <c r="N7" s="127"/>
      <c r="O7" s="127"/>
      <c r="Q7" s="136"/>
      <c r="R7" s="137"/>
      <c r="S7" s="137"/>
      <c r="T7" s="137"/>
      <c r="U7" s="137"/>
      <c r="V7" s="137"/>
      <c r="W7" s="137"/>
      <c r="X7" s="137"/>
      <c r="Y7" s="137"/>
      <c r="Z7" s="137"/>
      <c r="AA7" s="137"/>
    </row>
    <row r="8" spans="1:27" s="73" customFormat="1" ht="20.1" customHeight="1">
      <c r="A8" s="130" t="s">
        <v>26</v>
      </c>
      <c r="B8" s="130"/>
      <c r="C8" s="130"/>
      <c r="D8" s="130"/>
      <c r="E8" s="126"/>
      <c r="F8" s="127"/>
      <c r="G8" s="127"/>
      <c r="H8" s="127"/>
      <c r="I8" s="127"/>
      <c r="J8" s="127"/>
      <c r="K8" s="127"/>
      <c r="L8" s="127"/>
      <c r="M8" s="127"/>
      <c r="N8" s="127"/>
      <c r="O8" s="127"/>
      <c r="Q8" s="126"/>
      <c r="R8" s="127"/>
      <c r="S8" s="127"/>
      <c r="T8" s="127"/>
      <c r="U8" s="127"/>
      <c r="V8" s="127"/>
      <c r="W8" s="127"/>
      <c r="X8" s="127"/>
      <c r="Y8" s="127"/>
      <c r="Z8" s="127"/>
      <c r="AA8" s="127"/>
    </row>
    <row r="9" spans="1:27" s="73" customFormat="1" ht="20.1" customHeight="1">
      <c r="A9" s="130" t="s">
        <v>47</v>
      </c>
      <c r="B9" s="130"/>
      <c r="C9" s="130"/>
      <c r="D9" s="130"/>
      <c r="E9" s="126"/>
      <c r="F9" s="127"/>
      <c r="G9" s="127"/>
      <c r="H9" s="127"/>
      <c r="I9" s="127"/>
      <c r="J9" s="127"/>
      <c r="K9" s="127"/>
      <c r="L9" s="127"/>
      <c r="M9" s="127"/>
      <c r="N9" s="127"/>
      <c r="O9" s="127"/>
      <c r="Q9" s="126"/>
      <c r="R9" s="127"/>
      <c r="S9" s="127"/>
      <c r="T9" s="127"/>
      <c r="U9" s="127"/>
      <c r="V9" s="127"/>
      <c r="W9" s="127"/>
      <c r="X9" s="127"/>
      <c r="Y9" s="127"/>
      <c r="Z9" s="127"/>
      <c r="AA9" s="127"/>
    </row>
    <row r="10" spans="1:27" s="73" customFormat="1" ht="20.1" customHeight="1">
      <c r="A10" s="130" t="s">
        <v>27</v>
      </c>
      <c r="B10" s="130"/>
      <c r="C10" s="130"/>
      <c r="D10" s="130"/>
      <c r="E10" s="126"/>
      <c r="F10" s="127"/>
      <c r="G10" s="127"/>
      <c r="H10" s="127"/>
      <c r="I10" s="127"/>
      <c r="J10" s="127"/>
      <c r="K10" s="127"/>
      <c r="L10" s="127"/>
      <c r="M10" s="127"/>
      <c r="N10" s="127"/>
      <c r="O10" s="127"/>
      <c r="Q10" s="126"/>
      <c r="R10" s="127"/>
      <c r="S10" s="127"/>
      <c r="T10" s="127"/>
      <c r="U10" s="127"/>
      <c r="V10" s="127"/>
      <c r="W10" s="127"/>
      <c r="X10" s="127"/>
      <c r="Y10" s="127"/>
      <c r="Z10" s="127"/>
      <c r="AA10" s="127"/>
    </row>
    <row r="11" spans="1:27" s="73" customFormat="1" ht="20.1" customHeight="1">
      <c r="A11" s="130" t="s">
        <v>28</v>
      </c>
      <c r="B11" s="130"/>
      <c r="C11" s="130"/>
      <c r="D11" s="130"/>
      <c r="E11" s="126"/>
      <c r="F11" s="127"/>
      <c r="G11" s="127"/>
      <c r="H11" s="127"/>
      <c r="I11" s="127"/>
      <c r="J11" s="127"/>
      <c r="K11" s="127"/>
      <c r="L11" s="127"/>
      <c r="M11" s="127"/>
      <c r="N11" s="127"/>
      <c r="O11" s="127"/>
      <c r="Q11" s="126"/>
      <c r="R11" s="127"/>
      <c r="S11" s="127"/>
      <c r="T11" s="127"/>
      <c r="U11" s="127"/>
      <c r="V11" s="127"/>
      <c r="W11" s="127"/>
      <c r="X11" s="127"/>
      <c r="Y11" s="127"/>
      <c r="Z11" s="127"/>
      <c r="AA11" s="127"/>
    </row>
    <row r="12" spans="1:27" s="73" customFormat="1" ht="20.1" customHeight="1">
      <c r="A12" s="130" t="s">
        <v>29</v>
      </c>
      <c r="B12" s="130"/>
      <c r="C12" s="130"/>
      <c r="D12" s="130"/>
      <c r="E12" s="126"/>
      <c r="F12" s="127"/>
      <c r="G12" s="127"/>
      <c r="H12" s="127"/>
      <c r="I12" s="127"/>
      <c r="J12" s="127"/>
      <c r="K12" s="127"/>
      <c r="L12" s="127"/>
      <c r="M12" s="127"/>
      <c r="N12" s="127"/>
      <c r="O12" s="127"/>
      <c r="Q12" s="126"/>
      <c r="R12" s="127"/>
      <c r="S12" s="127"/>
      <c r="T12" s="127"/>
      <c r="U12" s="127"/>
      <c r="V12" s="127"/>
      <c r="W12" s="127"/>
      <c r="X12" s="127"/>
      <c r="Y12" s="127"/>
      <c r="Z12" s="127"/>
      <c r="AA12" s="127"/>
    </row>
    <row r="13" spans="1:27" s="73" customFormat="1" ht="19.5" customHeight="1">
      <c r="A13" s="130" t="s">
        <v>124</v>
      </c>
      <c r="B13" s="130"/>
      <c r="C13" s="130"/>
      <c r="D13" s="130"/>
      <c r="E13" s="126"/>
      <c r="F13" s="127"/>
      <c r="G13" s="127"/>
      <c r="H13" s="127"/>
      <c r="I13" s="127"/>
      <c r="J13" s="127"/>
      <c r="K13" s="127"/>
      <c r="L13" s="127"/>
      <c r="M13" s="127"/>
      <c r="N13" s="127"/>
      <c r="O13" s="127"/>
      <c r="Q13" s="126"/>
      <c r="R13" s="127"/>
      <c r="S13" s="127"/>
      <c r="T13" s="127"/>
      <c r="U13" s="127"/>
      <c r="V13" s="127"/>
      <c r="W13" s="127"/>
      <c r="X13" s="127"/>
      <c r="Y13" s="127"/>
      <c r="Z13" s="127"/>
      <c r="AA13" s="127"/>
    </row>
    <row r="14" spans="1:27" s="114" customFormat="1" ht="6.75" customHeight="1">
      <c r="A14" s="111"/>
      <c r="B14" s="111"/>
      <c r="C14" s="111"/>
      <c r="D14" s="111"/>
      <c r="E14" s="112"/>
      <c r="F14" s="113"/>
      <c r="G14" s="113"/>
      <c r="H14" s="113"/>
      <c r="I14" s="113"/>
      <c r="J14" s="113"/>
      <c r="K14" s="113"/>
      <c r="L14" s="113"/>
      <c r="M14" s="113"/>
      <c r="N14" s="113"/>
      <c r="O14" s="113"/>
      <c r="Q14" s="112"/>
      <c r="R14" s="113"/>
      <c r="S14" s="113"/>
      <c r="T14" s="113"/>
      <c r="U14" s="113"/>
      <c r="V14" s="113"/>
      <c r="W14" s="113"/>
      <c r="X14" s="113"/>
      <c r="Y14" s="113"/>
      <c r="Z14" s="113"/>
      <c r="AA14" s="113"/>
    </row>
    <row r="15" spans="1:27" s="73" customFormat="1" ht="20.1" customHeight="1">
      <c r="A15" s="129" t="s">
        <v>125</v>
      </c>
      <c r="B15" s="129"/>
      <c r="C15" s="129"/>
      <c r="D15" s="129"/>
      <c r="E15" s="129"/>
      <c r="F15" s="129"/>
      <c r="G15" s="129"/>
      <c r="H15" s="129"/>
      <c r="I15" s="129"/>
      <c r="J15" s="129"/>
      <c r="K15" s="129"/>
      <c r="L15" s="128"/>
      <c r="M15" s="128"/>
      <c r="N15" s="128"/>
      <c r="O15" s="128"/>
      <c r="P15" s="110"/>
      <c r="Q15" s="110"/>
      <c r="R15" s="110"/>
      <c r="S15" s="110"/>
      <c r="T15" s="110"/>
      <c r="U15" s="110"/>
      <c r="V15" s="110"/>
      <c r="W15" s="110"/>
      <c r="X15" s="110"/>
      <c r="Y15" s="110"/>
      <c r="Z15" s="110"/>
      <c r="AA15" s="110"/>
    </row>
    <row r="17" spans="1:4" ht="15.6">
      <c r="A17" s="121" t="s">
        <v>31</v>
      </c>
      <c r="B17" s="122"/>
      <c r="C17" s="122"/>
      <c r="D17" s="122"/>
    </row>
    <row r="18" spans="1:27" ht="12.75">
      <c r="A18" s="124" t="s">
        <v>23</v>
      </c>
      <c r="B18" s="124"/>
      <c r="C18" s="124"/>
      <c r="D18" s="124"/>
      <c r="E18" s="124"/>
      <c r="F18" s="124"/>
      <c r="G18" s="124"/>
      <c r="H18" s="124"/>
      <c r="J18" s="125" t="s">
        <v>24</v>
      </c>
      <c r="K18" s="125"/>
      <c r="L18" s="125"/>
      <c r="M18" s="125"/>
      <c r="N18" s="125"/>
      <c r="O18" s="125"/>
      <c r="P18" s="125"/>
      <c r="S18" s="44" t="s">
        <v>32</v>
      </c>
      <c r="W18" s="106" t="str">
        <f>"Klasse "&amp;G2</f>
        <v>Klasse 2019/2020</v>
      </c>
      <c r="AA18" s="107"/>
    </row>
    <row r="19" spans="1:27" ht="20.1" customHeight="1">
      <c r="A19" s="123"/>
      <c r="B19" s="123"/>
      <c r="C19" s="123"/>
      <c r="D19" s="123"/>
      <c r="E19" s="123"/>
      <c r="F19" s="123"/>
      <c r="G19" s="123"/>
      <c r="H19" s="123"/>
      <c r="J19" s="138"/>
      <c r="K19" s="138"/>
      <c r="L19" s="138"/>
      <c r="M19" s="138"/>
      <c r="N19" s="138"/>
      <c r="O19" s="138"/>
      <c r="P19" s="138"/>
      <c r="Q19" s="138"/>
      <c r="S19" s="138"/>
      <c r="T19" s="138"/>
      <c r="U19" s="138"/>
      <c r="W19" s="138"/>
      <c r="X19" s="138"/>
      <c r="Y19" s="138"/>
      <c r="Z19" s="138"/>
      <c r="AA19" s="138"/>
    </row>
    <row r="20" spans="1:27" ht="20.1" customHeight="1">
      <c r="A20" s="123"/>
      <c r="B20" s="123"/>
      <c r="C20" s="123"/>
      <c r="D20" s="123"/>
      <c r="E20" s="123"/>
      <c r="F20" s="123"/>
      <c r="G20" s="123"/>
      <c r="H20" s="123"/>
      <c r="J20" s="138"/>
      <c r="K20" s="138"/>
      <c r="L20" s="138"/>
      <c r="M20" s="138"/>
      <c r="N20" s="138"/>
      <c r="O20" s="138"/>
      <c r="P20" s="138"/>
      <c r="Q20" s="138"/>
      <c r="S20" s="138"/>
      <c r="T20" s="138"/>
      <c r="U20" s="138"/>
      <c r="W20" s="138"/>
      <c r="X20" s="138"/>
      <c r="Y20" s="138"/>
      <c r="Z20" s="138"/>
      <c r="AA20" s="138"/>
    </row>
    <row r="21" spans="1:27" ht="20.1" customHeight="1">
      <c r="A21" s="123"/>
      <c r="B21" s="123"/>
      <c r="C21" s="123"/>
      <c r="D21" s="123"/>
      <c r="E21" s="123"/>
      <c r="F21" s="123"/>
      <c r="G21" s="123"/>
      <c r="H21" s="123"/>
      <c r="J21" s="138"/>
      <c r="K21" s="138"/>
      <c r="L21" s="138"/>
      <c r="M21" s="138"/>
      <c r="N21" s="138"/>
      <c r="O21" s="138"/>
      <c r="P21" s="138"/>
      <c r="Q21" s="138"/>
      <c r="S21" s="138"/>
      <c r="T21" s="138"/>
      <c r="U21" s="138"/>
      <c r="W21" s="138"/>
      <c r="X21" s="138"/>
      <c r="Y21" s="138"/>
      <c r="Z21" s="138"/>
      <c r="AA21" s="138"/>
    </row>
    <row r="22" spans="1:27" ht="20.1" customHeight="1">
      <c r="A22" s="123"/>
      <c r="B22" s="123"/>
      <c r="C22" s="123"/>
      <c r="D22" s="123"/>
      <c r="E22" s="123"/>
      <c r="F22" s="123"/>
      <c r="G22" s="123"/>
      <c r="H22" s="123"/>
      <c r="J22" s="138"/>
      <c r="K22" s="138"/>
      <c r="L22" s="138"/>
      <c r="M22" s="138"/>
      <c r="N22" s="138"/>
      <c r="O22" s="138"/>
      <c r="P22" s="138"/>
      <c r="Q22" s="138"/>
      <c r="S22" s="138"/>
      <c r="T22" s="138"/>
      <c r="U22" s="138"/>
      <c r="W22" s="138"/>
      <c r="X22" s="138"/>
      <c r="Y22" s="138"/>
      <c r="Z22" s="138"/>
      <c r="AA22" s="138"/>
    </row>
    <row r="23" spans="1:27" ht="20.1" customHeight="1">
      <c r="A23" s="123"/>
      <c r="B23" s="123"/>
      <c r="C23" s="123"/>
      <c r="D23" s="123"/>
      <c r="E23" s="123"/>
      <c r="F23" s="123"/>
      <c r="G23" s="123"/>
      <c r="H23" s="123"/>
      <c r="J23" s="138"/>
      <c r="K23" s="138"/>
      <c r="L23" s="138"/>
      <c r="M23" s="138"/>
      <c r="N23" s="138"/>
      <c r="O23" s="138"/>
      <c r="P23" s="138"/>
      <c r="Q23" s="138"/>
      <c r="S23" s="138"/>
      <c r="T23" s="138"/>
      <c r="U23" s="138"/>
      <c r="W23" s="138"/>
      <c r="X23" s="138"/>
      <c r="Y23" s="138"/>
      <c r="Z23" s="138"/>
      <c r="AA23" s="138"/>
    </row>
    <row r="24" spans="1:27" ht="20.1" customHeight="1">
      <c r="A24" s="123"/>
      <c r="B24" s="123"/>
      <c r="C24" s="123"/>
      <c r="D24" s="123"/>
      <c r="E24" s="123"/>
      <c r="F24" s="123"/>
      <c r="G24" s="123"/>
      <c r="H24" s="123"/>
      <c r="J24" s="138"/>
      <c r="K24" s="138"/>
      <c r="L24" s="138"/>
      <c r="M24" s="138"/>
      <c r="N24" s="138"/>
      <c r="O24" s="138"/>
      <c r="P24" s="138"/>
      <c r="Q24" s="138"/>
      <c r="S24" s="138"/>
      <c r="T24" s="138"/>
      <c r="U24" s="138"/>
      <c r="W24" s="138"/>
      <c r="X24" s="138"/>
      <c r="Y24" s="138"/>
      <c r="Z24" s="138"/>
      <c r="AA24" s="138"/>
    </row>
    <row r="25" spans="23:27" ht="12.75">
      <c r="W25" s="108"/>
      <c r="AA25" s="109"/>
    </row>
    <row r="26" ht="15.6">
      <c r="A26" s="49" t="s">
        <v>48</v>
      </c>
    </row>
    <row r="27" spans="1:27" ht="26.1" customHeight="1">
      <c r="A27" s="141" t="s">
        <v>56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row>
    <row r="28" spans="1:27" ht="34.5" customHeight="1">
      <c r="A28" s="142" t="s">
        <v>109</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row>
    <row r="29" spans="1:27" ht="12.75">
      <c r="A29" s="140"/>
      <c r="B29" s="140"/>
      <c r="C29" s="140"/>
      <c r="D29" s="140"/>
      <c r="E29" s="140"/>
      <c r="F29" s="140"/>
      <c r="G29" s="140"/>
      <c r="H29" s="140"/>
      <c r="I29" s="140"/>
      <c r="K29" s="124" t="s">
        <v>50</v>
      </c>
      <c r="L29" s="124"/>
      <c r="M29" s="124"/>
      <c r="N29" s="124"/>
      <c r="O29" s="124"/>
      <c r="Q29" s="124" t="s">
        <v>51</v>
      </c>
      <c r="R29" s="124"/>
      <c r="S29" s="124"/>
      <c r="T29" s="124"/>
      <c r="U29" s="124"/>
      <c r="W29" s="124" t="s">
        <v>49</v>
      </c>
      <c r="X29" s="124"/>
      <c r="Y29" s="124"/>
      <c r="Z29" s="124"/>
      <c r="AA29" s="124"/>
    </row>
    <row r="30" spans="1:27" ht="24.9" customHeight="1">
      <c r="A30" s="143" t="s">
        <v>132</v>
      </c>
      <c r="B30" s="143"/>
      <c r="C30" s="143"/>
      <c r="D30" s="143"/>
      <c r="E30" s="143"/>
      <c r="F30" s="143"/>
      <c r="G30" s="143"/>
      <c r="H30" s="143"/>
      <c r="I30" s="143"/>
      <c r="K30" s="139"/>
      <c r="L30" s="139"/>
      <c r="M30" s="139"/>
      <c r="N30" s="139"/>
      <c r="O30" s="139"/>
      <c r="P30" s="75"/>
      <c r="Q30" s="139"/>
      <c r="R30" s="139"/>
      <c r="S30" s="139"/>
      <c r="T30" s="139"/>
      <c r="U30" s="139"/>
      <c r="V30" s="75"/>
      <c r="W30" s="144">
        <f aca="true" t="shared" si="0" ref="W30:W35">K30+Q30</f>
        <v>0</v>
      </c>
      <c r="X30" s="144"/>
      <c r="Y30" s="144"/>
      <c r="Z30" s="144"/>
      <c r="AA30" s="144"/>
    </row>
    <row r="31" spans="1:27" ht="24.9" customHeight="1">
      <c r="A31" s="145" t="s">
        <v>133</v>
      </c>
      <c r="B31" s="145"/>
      <c r="C31" s="145"/>
      <c r="D31" s="145"/>
      <c r="E31" s="145"/>
      <c r="F31" s="145"/>
      <c r="G31" s="145"/>
      <c r="H31" s="145"/>
      <c r="I31" s="145"/>
      <c r="K31" s="123"/>
      <c r="L31" s="123"/>
      <c r="M31" s="123"/>
      <c r="N31" s="123"/>
      <c r="O31" s="123"/>
      <c r="P31" s="75"/>
      <c r="Q31" s="123"/>
      <c r="R31" s="123"/>
      <c r="S31" s="123"/>
      <c r="T31" s="123"/>
      <c r="U31" s="123"/>
      <c r="V31" s="75"/>
      <c r="W31" s="144">
        <f t="shared" si="0"/>
        <v>0</v>
      </c>
      <c r="X31" s="144"/>
      <c r="Y31" s="144"/>
      <c r="Z31" s="144"/>
      <c r="AA31" s="144"/>
    </row>
    <row r="32" spans="1:27" ht="24.9" customHeight="1">
      <c r="A32" s="145" t="s">
        <v>52</v>
      </c>
      <c r="B32" s="145"/>
      <c r="C32" s="145"/>
      <c r="D32" s="145"/>
      <c r="E32" s="145"/>
      <c r="F32" s="145"/>
      <c r="G32" s="145"/>
      <c r="H32" s="145"/>
      <c r="I32" s="145"/>
      <c r="K32" s="123"/>
      <c r="L32" s="123"/>
      <c r="M32" s="123"/>
      <c r="N32" s="123"/>
      <c r="O32" s="123"/>
      <c r="P32" s="75"/>
      <c r="Q32" s="123"/>
      <c r="R32" s="123"/>
      <c r="S32" s="123"/>
      <c r="T32" s="123"/>
      <c r="U32" s="123"/>
      <c r="V32" s="75"/>
      <c r="W32" s="144">
        <f t="shared" si="0"/>
        <v>0</v>
      </c>
      <c r="X32" s="144"/>
      <c r="Y32" s="144"/>
      <c r="Z32" s="144"/>
      <c r="AA32" s="144"/>
    </row>
    <row r="33" spans="1:27" ht="24.75" customHeight="1">
      <c r="A33" s="145" t="s">
        <v>53</v>
      </c>
      <c r="B33" s="145"/>
      <c r="C33" s="145"/>
      <c r="D33" s="145"/>
      <c r="E33" s="145"/>
      <c r="F33" s="145"/>
      <c r="G33" s="145"/>
      <c r="H33" s="145"/>
      <c r="I33" s="145"/>
      <c r="K33" s="123"/>
      <c r="L33" s="123"/>
      <c r="M33" s="123"/>
      <c r="N33" s="123"/>
      <c r="O33" s="123"/>
      <c r="P33" s="75"/>
      <c r="Q33" s="123"/>
      <c r="R33" s="123"/>
      <c r="S33" s="123"/>
      <c r="T33" s="123"/>
      <c r="U33" s="123"/>
      <c r="V33" s="75"/>
      <c r="W33" s="144">
        <f t="shared" si="0"/>
        <v>0</v>
      </c>
      <c r="X33" s="144"/>
      <c r="Y33" s="144"/>
      <c r="Z33" s="144"/>
      <c r="AA33" s="144"/>
    </row>
    <row r="34" spans="1:27" ht="24.9" customHeight="1">
      <c r="A34" s="145" t="s">
        <v>54</v>
      </c>
      <c r="B34" s="145"/>
      <c r="C34" s="145"/>
      <c r="D34" s="145"/>
      <c r="E34" s="145"/>
      <c r="F34" s="145"/>
      <c r="G34" s="145"/>
      <c r="H34" s="145"/>
      <c r="I34" s="145"/>
      <c r="K34" s="123"/>
      <c r="L34" s="123"/>
      <c r="M34" s="123"/>
      <c r="N34" s="123"/>
      <c r="O34" s="123"/>
      <c r="P34" s="75"/>
      <c r="Q34" s="123"/>
      <c r="R34" s="123"/>
      <c r="S34" s="123"/>
      <c r="T34" s="123"/>
      <c r="U34" s="123"/>
      <c r="V34" s="75"/>
      <c r="W34" s="144">
        <f t="shared" si="0"/>
        <v>0</v>
      </c>
      <c r="X34" s="144"/>
      <c r="Y34" s="144"/>
      <c r="Z34" s="144"/>
      <c r="AA34" s="144"/>
    </row>
    <row r="35" spans="1:27" ht="24.9" customHeight="1" thickBot="1">
      <c r="A35" s="145" t="s">
        <v>131</v>
      </c>
      <c r="B35" s="145"/>
      <c r="C35" s="145"/>
      <c r="D35" s="145"/>
      <c r="E35" s="145"/>
      <c r="F35" s="145"/>
      <c r="G35" s="145"/>
      <c r="H35" s="145"/>
      <c r="I35" s="145"/>
      <c r="K35" s="123"/>
      <c r="L35" s="123"/>
      <c r="M35" s="123"/>
      <c r="N35" s="123"/>
      <c r="O35" s="123"/>
      <c r="P35" s="75"/>
      <c r="Q35" s="123"/>
      <c r="R35" s="123"/>
      <c r="S35" s="123"/>
      <c r="T35" s="123"/>
      <c r="U35" s="123"/>
      <c r="V35" s="75"/>
      <c r="W35" s="146">
        <f t="shared" si="0"/>
        <v>0</v>
      </c>
      <c r="X35" s="146"/>
      <c r="Y35" s="146"/>
      <c r="Z35" s="146"/>
      <c r="AA35" s="146"/>
    </row>
    <row r="36" spans="1:34" ht="24.9" customHeight="1" thickBot="1">
      <c r="A36" s="167" t="s">
        <v>55</v>
      </c>
      <c r="B36" s="167"/>
      <c r="C36" s="167"/>
      <c r="D36" s="167"/>
      <c r="E36" s="167"/>
      <c r="F36" s="167"/>
      <c r="G36" s="167"/>
      <c r="H36" s="167"/>
      <c r="I36" s="167"/>
      <c r="K36" s="165">
        <f>SUM(K30:O35)</f>
        <v>0</v>
      </c>
      <c r="L36" s="166"/>
      <c r="M36" s="166"/>
      <c r="N36" s="166"/>
      <c r="O36" s="166"/>
      <c r="P36" s="75"/>
      <c r="Q36" s="165">
        <f>SUM(Q30:U35)</f>
        <v>0</v>
      </c>
      <c r="R36" s="166"/>
      <c r="S36" s="166"/>
      <c r="T36" s="166"/>
      <c r="U36" s="166"/>
      <c r="V36" s="75"/>
      <c r="W36" s="162">
        <f>ROUNDUP(SUM(W30:W35),-1)</f>
        <v>0</v>
      </c>
      <c r="X36" s="163"/>
      <c r="Y36" s="163"/>
      <c r="Z36" s="163"/>
      <c r="AA36" s="164"/>
      <c r="AC36" s="77"/>
      <c r="AD36" s="77"/>
      <c r="AE36" s="77"/>
      <c r="AF36" s="77"/>
      <c r="AG36" s="77"/>
      <c r="AH36" s="77"/>
    </row>
    <row r="37" spans="29:34" ht="13.5" customHeight="1">
      <c r="AC37" s="77"/>
      <c r="AD37" s="77"/>
      <c r="AE37" s="77"/>
      <c r="AF37" s="77"/>
      <c r="AG37" s="77"/>
      <c r="AH37" s="77"/>
    </row>
    <row r="38" spans="1:34" ht="27" customHeight="1">
      <c r="A38" s="176" t="s">
        <v>126</v>
      </c>
      <c r="B38" s="176"/>
      <c r="C38" s="176"/>
      <c r="D38" s="176"/>
      <c r="E38" s="176"/>
      <c r="F38" s="176"/>
      <c r="G38" s="176"/>
      <c r="H38" s="176"/>
      <c r="I38" s="176"/>
      <c r="J38" s="176"/>
      <c r="K38" s="176"/>
      <c r="L38" s="176"/>
      <c r="M38" s="176"/>
      <c r="N38" s="176"/>
      <c r="O38" s="176"/>
      <c r="P38" s="176"/>
      <c r="Q38" s="176"/>
      <c r="U38" s="173" t="str">
        <f>"Jahresbeitrag für das          Schuljahr "&amp;G2</f>
        <v>Jahresbeitrag für das          Schuljahr 2019/2020</v>
      </c>
      <c r="V38" s="174"/>
      <c r="W38" s="174"/>
      <c r="X38" s="174"/>
      <c r="Y38" s="174"/>
      <c r="Z38" s="174"/>
      <c r="AA38" s="174"/>
      <c r="AC38" s="77"/>
      <c r="AD38" s="77"/>
      <c r="AE38" s="77"/>
      <c r="AF38" s="77"/>
      <c r="AG38" s="77"/>
      <c r="AH38" s="77"/>
    </row>
    <row r="39" spans="1:34" ht="21.9" customHeight="1">
      <c r="A39" s="132" t="str">
        <f>"Schulbeitrag gemäss Beitragstabelle (Modell= "&amp;Beitragsmodell&amp;")"</f>
        <v>Schulbeitrag gemäss Beitragstabelle (Modell= keine Angaben)</v>
      </c>
      <c r="B39" s="132"/>
      <c r="C39" s="132"/>
      <c r="D39" s="132"/>
      <c r="E39" s="132"/>
      <c r="F39" s="132"/>
      <c r="G39" s="132"/>
      <c r="H39" s="132"/>
      <c r="I39" s="132"/>
      <c r="J39" s="132"/>
      <c r="K39" s="132"/>
      <c r="L39" s="132"/>
      <c r="M39" s="132"/>
      <c r="N39" s="132"/>
      <c r="O39" s="132"/>
      <c r="P39" s="132"/>
      <c r="Q39" s="132"/>
      <c r="R39" s="132"/>
      <c r="S39" s="132"/>
      <c r="T39" s="132"/>
      <c r="U39" s="44" t="s">
        <v>57</v>
      </c>
      <c r="V39" s="168">
        <f>IF(Beitragsmodell="keine Angaben",0,IF(Beitragsmodell="Kiga fix",COUNTIF(W19:W24,strKiga_4Tg)*Tarif_Kiga_4T+COUNTIF(W19:W24,strKiga_5Tg)*Tarif_Kiga_5T,IF(Beitragsmodell="ASZ",IF(COUNTA($W$19:$W$24)=1,IF(W36=0,Tabelle!$L$64,IF(W36&lt;60000,Tabelle!$L$3,IF(W36&gt;180000,Tabelle!$L$64,VLOOKUP(W36,Tabelle!$K$3:$M$63,2,1)))),IF(W36=0,Tabelle!$M$64,IF(W36&lt;60000,Tabelle!$M$3,IF(W36&gt;180000,Tabelle!$M$64,VLOOKUP(W36,Tabelle!$K$3:$M$63,3,1))))),IF(W36=0,VLOOKUP(COUNTA($W$19:$W$24)&amp;"Kind",Tabelle!$G$64:$H$68,2,1),IF(W36&lt;60000,Tabelle!$H$3,IF(W36&lt;=180000,VLOOKUP(W36,Tabelle!$A$3:$H$62,7)*W36,VLOOKUP(COUNTA($W$19:$W$24)&amp;"Kind",Tabelle!$G$64:$H$68,2,1)))))))</f>
        <v>0</v>
      </c>
      <c r="W39" s="169"/>
      <c r="X39" s="169"/>
      <c r="Y39" s="169"/>
      <c r="Z39" s="169"/>
      <c r="AA39" s="169"/>
      <c r="AC39" s="76" t="str">
        <f>IF(COUNTA(W19:W24)=0,"keine Angaben",IF(COUNTIF(W19:W24,str13_Klasse)&gt;=1,"ASZ",IF(COUNTIF(W19:W24,"Kiga*")&lt;&gt;COUNTA(W19:W24),"Standard",IF(W36=0,"Kiga fix","Standard"))))</f>
        <v>keine Angaben</v>
      </c>
      <c r="AD39" s="76"/>
      <c r="AE39" s="76"/>
      <c r="AF39" s="76"/>
      <c r="AG39" s="76"/>
      <c r="AH39" s="77"/>
    </row>
    <row r="40" spans="1:34" ht="21.9" customHeight="1">
      <c r="A40" s="152" t="s">
        <v>59</v>
      </c>
      <c r="B40" s="152"/>
      <c r="C40" s="152"/>
      <c r="D40" s="152"/>
      <c r="E40" s="152"/>
      <c r="F40" s="152"/>
      <c r="G40" s="152"/>
      <c r="H40" s="152"/>
      <c r="I40" s="152"/>
      <c r="J40" s="152"/>
      <c r="K40" s="152"/>
      <c r="L40" s="152"/>
      <c r="M40" s="152"/>
      <c r="N40" s="152"/>
      <c r="O40" s="152"/>
      <c r="P40" s="152"/>
      <c r="Q40" s="152"/>
      <c r="S40" s="26"/>
      <c r="U40" s="43" t="s">
        <v>57</v>
      </c>
      <c r="V40" s="170"/>
      <c r="W40" s="170"/>
      <c r="X40" s="170"/>
      <c r="Y40" s="170"/>
      <c r="Z40" s="170"/>
      <c r="AA40" s="170"/>
      <c r="AC40" s="77"/>
      <c r="AD40" s="77"/>
      <c r="AE40" s="77"/>
      <c r="AF40" s="77"/>
      <c r="AG40" s="77"/>
      <c r="AH40" s="77"/>
    </row>
    <row r="41" spans="1:34" ht="21.9" customHeight="1" thickBot="1">
      <c r="A41" s="161" t="s">
        <v>60</v>
      </c>
      <c r="B41" s="161"/>
      <c r="C41" s="161"/>
      <c r="D41" s="161"/>
      <c r="E41" s="161"/>
      <c r="F41" s="161"/>
      <c r="G41" s="161"/>
      <c r="H41" s="161"/>
      <c r="I41" s="161"/>
      <c r="J41" s="161"/>
      <c r="K41" s="161"/>
      <c r="L41" s="161"/>
      <c r="M41" s="161"/>
      <c r="N41" s="161"/>
      <c r="O41" s="161"/>
      <c r="P41" s="161"/>
      <c r="Q41" s="161"/>
      <c r="U41" s="46" t="s">
        <v>57</v>
      </c>
      <c r="V41" s="171">
        <f>V39+V40</f>
        <v>0</v>
      </c>
      <c r="W41" s="171"/>
      <c r="X41" s="171"/>
      <c r="Y41" s="171"/>
      <c r="Z41" s="171"/>
      <c r="AA41" s="171"/>
      <c r="AC41" s="77"/>
      <c r="AD41" s="77"/>
      <c r="AE41" s="77"/>
      <c r="AF41" s="77"/>
      <c r="AG41" s="77"/>
      <c r="AH41" s="77"/>
    </row>
    <row r="42" spans="29:34" ht="6.9" customHeight="1">
      <c r="AC42" s="77"/>
      <c r="AD42" s="77"/>
      <c r="AE42" s="77"/>
      <c r="AF42" s="77"/>
      <c r="AG42" s="77"/>
      <c r="AH42" s="77"/>
    </row>
    <row r="43" spans="1:34" ht="27.9" customHeight="1">
      <c r="A43" s="152" t="s">
        <v>58</v>
      </c>
      <c r="B43" s="152"/>
      <c r="C43" s="152"/>
      <c r="D43" s="152"/>
      <c r="E43" s="152"/>
      <c r="F43" s="152"/>
      <c r="G43" s="152"/>
      <c r="H43" s="152"/>
      <c r="I43" s="152"/>
      <c r="J43" s="152"/>
      <c r="K43" s="152"/>
      <c r="L43" s="152"/>
      <c r="M43" s="152"/>
      <c r="N43" s="152"/>
      <c r="O43" s="152"/>
      <c r="P43" s="152"/>
      <c r="Q43" s="152"/>
      <c r="U43" s="160" t="s">
        <v>112</v>
      </c>
      <c r="V43" s="152"/>
      <c r="W43" s="152"/>
      <c r="X43" s="152"/>
      <c r="Y43" s="152"/>
      <c r="Z43" s="152"/>
      <c r="AA43" s="152"/>
      <c r="AC43" s="77"/>
      <c r="AD43" s="77"/>
      <c r="AE43" s="77"/>
      <c r="AF43" s="77"/>
      <c r="AG43" s="77"/>
      <c r="AH43" s="77"/>
    </row>
    <row r="44" spans="1:34" ht="21.9" customHeight="1">
      <c r="A44" s="175"/>
      <c r="B44" s="175"/>
      <c r="C44" s="175"/>
      <c r="D44" s="175"/>
      <c r="E44" s="175"/>
      <c r="F44" s="175"/>
      <c r="G44" s="175"/>
      <c r="H44" s="175"/>
      <c r="I44" s="175"/>
      <c r="J44" s="175"/>
      <c r="K44" s="175"/>
      <c r="L44" s="175"/>
      <c r="M44" s="175"/>
      <c r="N44" s="175"/>
      <c r="O44" s="175"/>
      <c r="P44" s="175"/>
      <c r="Q44" s="175"/>
      <c r="U44" s="43" t="s">
        <v>57</v>
      </c>
      <c r="V44" s="172"/>
      <c r="W44" s="172"/>
      <c r="X44" s="172"/>
      <c r="Y44" s="172"/>
      <c r="Z44" s="172"/>
      <c r="AA44" s="172"/>
      <c r="AC44" s="77"/>
      <c r="AD44" s="77"/>
      <c r="AE44" s="77"/>
      <c r="AF44" s="77"/>
      <c r="AG44" s="77"/>
      <c r="AH44" s="77"/>
    </row>
    <row r="45" spans="1:34" ht="21.9" customHeight="1">
      <c r="A45" s="175"/>
      <c r="B45" s="175"/>
      <c r="C45" s="175"/>
      <c r="D45" s="175"/>
      <c r="E45" s="175"/>
      <c r="F45" s="175"/>
      <c r="G45" s="175"/>
      <c r="H45" s="175"/>
      <c r="I45" s="175"/>
      <c r="J45" s="175"/>
      <c r="K45" s="175"/>
      <c r="L45" s="175"/>
      <c r="M45" s="175"/>
      <c r="N45" s="175"/>
      <c r="O45" s="175"/>
      <c r="P45" s="175"/>
      <c r="Q45" s="175"/>
      <c r="AC45" s="77"/>
      <c r="AD45" s="77"/>
      <c r="AE45" s="77"/>
      <c r="AF45" s="77"/>
      <c r="AG45" s="77"/>
      <c r="AH45" s="77"/>
    </row>
    <row r="46" spans="1:34" ht="21.9" customHeight="1">
      <c r="A46" s="175"/>
      <c r="B46" s="175"/>
      <c r="C46" s="175"/>
      <c r="D46" s="175"/>
      <c r="E46" s="175"/>
      <c r="F46" s="175"/>
      <c r="G46" s="175"/>
      <c r="H46" s="175"/>
      <c r="I46" s="175"/>
      <c r="J46" s="175"/>
      <c r="K46" s="175"/>
      <c r="L46" s="175"/>
      <c r="M46" s="175"/>
      <c r="N46" s="175"/>
      <c r="O46" s="175"/>
      <c r="P46" s="175"/>
      <c r="Q46" s="175"/>
      <c r="T46" s="45"/>
      <c r="U46" s="45"/>
      <c r="V46" s="45"/>
      <c r="W46" s="45"/>
      <c r="X46" s="45"/>
      <c r="Y46" s="45"/>
      <c r="Z46" s="45"/>
      <c r="AA46" s="45"/>
      <c r="AC46" s="77"/>
      <c r="AD46" s="77"/>
      <c r="AE46" s="77"/>
      <c r="AF46" s="77"/>
      <c r="AG46" s="77"/>
      <c r="AH46" s="77"/>
    </row>
    <row r="47" spans="1:34" ht="21.9" customHeight="1">
      <c r="A47" s="175"/>
      <c r="B47" s="175"/>
      <c r="C47" s="175"/>
      <c r="D47" s="175"/>
      <c r="E47" s="175"/>
      <c r="F47" s="175"/>
      <c r="G47" s="175"/>
      <c r="H47" s="175"/>
      <c r="I47" s="175"/>
      <c r="J47" s="175"/>
      <c r="K47" s="175"/>
      <c r="L47" s="175"/>
      <c r="M47" s="175"/>
      <c r="N47" s="175"/>
      <c r="O47" s="175"/>
      <c r="P47" s="175"/>
      <c r="Q47" s="175"/>
      <c r="AC47" s="77"/>
      <c r="AD47" s="77"/>
      <c r="AE47" s="77"/>
      <c r="AF47" s="77"/>
      <c r="AG47" s="77"/>
      <c r="AH47" s="77"/>
    </row>
    <row r="48" ht="6.9" customHeight="1"/>
    <row r="49" spans="1:27" ht="24" customHeight="1">
      <c r="A49" s="50" t="s">
        <v>61</v>
      </c>
      <c r="B49" s="141" t="s">
        <v>62</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row>
    <row r="50" spans="2:27" ht="12.75">
      <c r="B50" s="141" t="s">
        <v>63</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row>
    <row r="51" ht="6.9" customHeight="1"/>
    <row r="52" spans="1:27" ht="12.75">
      <c r="A52" s="30" t="s">
        <v>64</v>
      </c>
      <c r="P52" s="152" t="s">
        <v>67</v>
      </c>
      <c r="Q52" s="153"/>
      <c r="R52" s="153"/>
      <c r="S52" s="153"/>
      <c r="T52" s="153"/>
      <c r="U52" s="153"/>
      <c r="V52" s="151"/>
      <c r="W52" s="151"/>
      <c r="X52" s="151"/>
      <c r="Y52" s="151"/>
      <c r="Z52" s="151"/>
      <c r="AA52" s="151"/>
    </row>
    <row r="53" spans="8:27" ht="12.75">
      <c r="H53" s="26"/>
      <c r="I53" s="26"/>
      <c r="J53" s="26"/>
      <c r="K53" s="26"/>
      <c r="L53" s="26"/>
      <c r="P53" s="153"/>
      <c r="Q53" s="153"/>
      <c r="R53" s="153"/>
      <c r="S53" s="153"/>
      <c r="T53" s="153"/>
      <c r="U53" s="153"/>
      <c r="V53" s="151"/>
      <c r="W53" s="151"/>
      <c r="X53" s="151"/>
      <c r="Y53" s="151"/>
      <c r="Z53" s="151"/>
      <c r="AA53" s="151"/>
    </row>
    <row r="54" spans="6:20" ht="12.75">
      <c r="F54" s="72">
        <v>1</v>
      </c>
      <c r="H54" s="54" t="s">
        <v>57</v>
      </c>
      <c r="I54" s="159">
        <f>$V$41/12</f>
        <v>0</v>
      </c>
      <c r="J54" s="159"/>
      <c r="K54" s="159"/>
      <c r="L54" s="159"/>
      <c r="O54" s="72" t="b">
        <v>0</v>
      </c>
      <c r="P54" s="152" t="s">
        <v>84</v>
      </c>
      <c r="Q54" s="153"/>
      <c r="R54" s="153"/>
      <c r="S54" s="153"/>
      <c r="T54" s="153"/>
    </row>
    <row r="55" spans="8:27" ht="12.75">
      <c r="H55" s="55"/>
      <c r="I55" s="55"/>
      <c r="J55" s="55"/>
      <c r="K55" s="55"/>
      <c r="L55" s="55"/>
      <c r="P55" s="153"/>
      <c r="Q55" s="153"/>
      <c r="R55" s="153"/>
      <c r="S55" s="153"/>
      <c r="T55" s="153"/>
      <c r="V55" s="154"/>
      <c r="W55" s="154"/>
      <c r="X55" s="154"/>
      <c r="Y55" s="154"/>
      <c r="Z55" s="154"/>
      <c r="AA55" s="154"/>
    </row>
    <row r="56" spans="8:27" ht="12.75">
      <c r="H56" s="55" t="s">
        <v>57</v>
      </c>
      <c r="I56" s="159">
        <f>$V$41/4</f>
        <v>0</v>
      </c>
      <c r="J56" s="159"/>
      <c r="K56" s="159"/>
      <c r="L56" s="159"/>
      <c r="P56" s="153"/>
      <c r="Q56" s="153"/>
      <c r="R56" s="153"/>
      <c r="S56" s="153"/>
      <c r="T56" s="153"/>
      <c r="U56" s="43" t="s">
        <v>57</v>
      </c>
      <c r="V56" s="155"/>
      <c r="W56" s="155"/>
      <c r="X56" s="155"/>
      <c r="Y56" s="155"/>
      <c r="Z56" s="155"/>
      <c r="AA56" s="155"/>
    </row>
    <row r="57" spans="8:12" ht="12.75">
      <c r="H57" s="55"/>
      <c r="I57" s="55"/>
      <c r="J57" s="55"/>
      <c r="K57" s="55"/>
      <c r="L57" s="55"/>
    </row>
    <row r="58" spans="8:12" ht="12.75">
      <c r="H58" s="55" t="s">
        <v>57</v>
      </c>
      <c r="I58" s="159">
        <f>$V$41/2</f>
        <v>0</v>
      </c>
      <c r="J58" s="159"/>
      <c r="K58" s="159"/>
      <c r="L58" s="159"/>
    </row>
    <row r="59" spans="8:12" ht="12.75">
      <c r="H59" s="55"/>
      <c r="I59" s="55"/>
      <c r="J59" s="55"/>
      <c r="K59" s="55"/>
      <c r="L59" s="55"/>
    </row>
    <row r="60" spans="8:12" ht="12.75">
      <c r="H60" s="55" t="s">
        <v>57</v>
      </c>
      <c r="I60" s="159">
        <f>$V$41</f>
        <v>0</v>
      </c>
      <c r="J60" s="159"/>
      <c r="K60" s="159"/>
      <c r="L60" s="159"/>
    </row>
    <row r="61" ht="11.25" customHeight="1"/>
    <row r="62" ht="15">
      <c r="A62" s="51" t="s">
        <v>65</v>
      </c>
    </row>
    <row r="63" spans="1:27" ht="24.75" customHeight="1">
      <c r="A63" s="141" t="s">
        <v>66</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row>
    <row r="64" spans="1:27" ht="23.25" customHeight="1">
      <c r="A64" s="52" t="s">
        <v>75</v>
      </c>
      <c r="B64" s="142" t="s">
        <v>68</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row>
    <row r="65" spans="1:27" ht="22.5" customHeight="1">
      <c r="A65" s="52" t="s">
        <v>76</v>
      </c>
      <c r="B65" s="142" t="s">
        <v>69</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row>
    <row r="66" spans="1:27" ht="23.25" customHeight="1">
      <c r="A66" s="52" t="s">
        <v>77</v>
      </c>
      <c r="B66" s="142" t="s">
        <v>70</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row>
    <row r="67" spans="1:27" ht="24" customHeight="1">
      <c r="A67" s="52" t="s">
        <v>78</v>
      </c>
      <c r="B67" s="142" t="s">
        <v>134</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row>
    <row r="68" spans="1:27" ht="21.75" customHeight="1">
      <c r="A68" s="52" t="s">
        <v>79</v>
      </c>
      <c r="B68" s="142" t="s">
        <v>71</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row>
    <row r="69" spans="1:27" ht="53.4" customHeight="1">
      <c r="A69" s="52" t="s">
        <v>80</v>
      </c>
      <c r="B69" s="142" t="s">
        <v>72</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row>
    <row r="70" spans="1:27" ht="12.75">
      <c r="A70" s="52" t="s">
        <v>81</v>
      </c>
      <c r="B70" s="142" t="s">
        <v>73</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row>
    <row r="71" spans="1:27" ht="22.5" customHeight="1">
      <c r="A71" s="52" t="s">
        <v>82</v>
      </c>
      <c r="B71" s="142" t="s">
        <v>74</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row>
    <row r="72" spans="1:27" s="75" customFormat="1" ht="41.25" customHeight="1">
      <c r="A72" s="150" t="s">
        <v>83</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row>
    <row r="73" spans="1:27" ht="19.5" customHeight="1">
      <c r="A73" s="18" t="s">
        <v>87</v>
      </c>
      <c r="B73" s="19"/>
      <c r="C73" s="19"/>
      <c r="D73" s="19"/>
      <c r="E73" s="19"/>
      <c r="F73" s="19"/>
      <c r="G73" s="19"/>
      <c r="H73" t="s">
        <v>94</v>
      </c>
      <c r="I73" s="19"/>
      <c r="J73" s="156"/>
      <c r="K73" s="157"/>
      <c r="L73" s="157"/>
      <c r="M73" s="157"/>
      <c r="N73" s="157"/>
      <c r="O73" s="157"/>
      <c r="P73" s="157"/>
      <c r="Q73" s="19"/>
      <c r="R73" s="18" t="s">
        <v>88</v>
      </c>
      <c r="U73" s="19"/>
      <c r="V73" s="19"/>
      <c r="W73" s="19"/>
      <c r="X73" s="19"/>
      <c r="Y73" s="19"/>
      <c r="Z73" s="19"/>
      <c r="AA73" s="19"/>
    </row>
    <row r="74" spans="1:27" s="120" customFormat="1" ht="5.25" customHeight="1">
      <c r="A74" s="115"/>
      <c r="B74" s="116"/>
      <c r="C74" s="116"/>
      <c r="D74" s="116"/>
      <c r="E74" s="116"/>
      <c r="F74" s="116"/>
      <c r="G74" s="116"/>
      <c r="H74" s="117"/>
      <c r="I74" s="116"/>
      <c r="J74" s="118"/>
      <c r="K74" s="119"/>
      <c r="L74" s="119"/>
      <c r="M74" s="119"/>
      <c r="N74" s="119"/>
      <c r="O74" s="119"/>
      <c r="P74" s="119"/>
      <c r="Q74" s="116"/>
      <c r="R74" s="115"/>
      <c r="U74" s="116"/>
      <c r="V74" s="116"/>
      <c r="W74" s="116"/>
      <c r="X74" s="116"/>
      <c r="Y74" s="116"/>
      <c r="Z74" s="116"/>
      <c r="AA74" s="116"/>
    </row>
    <row r="75" spans="1:27" ht="24" customHeight="1">
      <c r="A75" t="s">
        <v>50</v>
      </c>
      <c r="E75" s="147"/>
      <c r="F75" s="148"/>
      <c r="G75" s="148"/>
      <c r="H75" s="148"/>
      <c r="I75" s="148"/>
      <c r="J75" s="148"/>
      <c r="K75" s="148"/>
      <c r="L75" s="148"/>
      <c r="M75" s="148"/>
      <c r="N75" s="148"/>
      <c r="O75" s="148"/>
      <c r="P75" s="148"/>
      <c r="R75" s="30" t="s">
        <v>90</v>
      </c>
      <c r="U75" s="147"/>
      <c r="V75" s="148"/>
      <c r="W75" s="148"/>
      <c r="X75" s="148"/>
      <c r="Y75" s="148"/>
      <c r="Z75" s="148"/>
      <c r="AA75" s="148"/>
    </row>
    <row r="76" spans="1:27" ht="27" customHeight="1">
      <c r="A76" s="30" t="s">
        <v>51</v>
      </c>
      <c r="E76" s="147"/>
      <c r="F76" s="148"/>
      <c r="G76" s="148"/>
      <c r="H76" s="148"/>
      <c r="I76" s="148"/>
      <c r="J76" s="148"/>
      <c r="K76" s="148"/>
      <c r="L76" s="148"/>
      <c r="M76" s="148"/>
      <c r="N76" s="148"/>
      <c r="O76" s="148"/>
      <c r="P76" s="148"/>
      <c r="R76" s="30" t="s">
        <v>89</v>
      </c>
      <c r="U76" s="147"/>
      <c r="V76" s="148"/>
      <c r="W76" s="148"/>
      <c r="X76" s="148"/>
      <c r="Y76" s="148"/>
      <c r="Z76" s="148"/>
      <c r="AA76" s="148"/>
    </row>
  </sheetData>
  <sheetProtection algorithmName="SHA-512" hashValue="YDRa9yv8SakJ95ELHolQRKmhlpBDUpTp6ZHTUg1JJaaOYFG/prnSdoNUxX+g0Mh7Nh7KqxhURr02Oh2RnxT95A==" saltValue="3U/4+0NzDLSy85SR99SQoQ==" spinCount="100000" sheet="1" selectLockedCells="1"/>
  <mergeCells count="132">
    <mergeCell ref="B49:AA49"/>
    <mergeCell ref="B50:AA50"/>
    <mergeCell ref="A43:Q43"/>
    <mergeCell ref="U43:AA43"/>
    <mergeCell ref="A40:Q40"/>
    <mergeCell ref="A41:Q41"/>
    <mergeCell ref="W36:AA36"/>
    <mergeCell ref="Q36:U36"/>
    <mergeCell ref="K36:O36"/>
    <mergeCell ref="A36:I36"/>
    <mergeCell ref="V39:AA39"/>
    <mergeCell ref="V40:AA40"/>
    <mergeCell ref="V41:AA41"/>
    <mergeCell ref="V44:AA44"/>
    <mergeCell ref="U38:AA38"/>
    <mergeCell ref="A39:T39"/>
    <mergeCell ref="A44:Q47"/>
    <mergeCell ref="A38:Q38"/>
    <mergeCell ref="E76:P76"/>
    <mergeCell ref="U75:AA75"/>
    <mergeCell ref="U76:AA76"/>
    <mergeCell ref="B71:AA71"/>
    <mergeCell ref="A72:AA72"/>
    <mergeCell ref="V52:AA53"/>
    <mergeCell ref="P52:U53"/>
    <mergeCell ref="V55:AA56"/>
    <mergeCell ref="J73:P73"/>
    <mergeCell ref="B64:AA64"/>
    <mergeCell ref="B66:AA66"/>
    <mergeCell ref="B67:AA67"/>
    <mergeCell ref="B68:AA68"/>
    <mergeCell ref="B69:AA69"/>
    <mergeCell ref="B70:AA70"/>
    <mergeCell ref="B65:AA65"/>
    <mergeCell ref="A63:AA63"/>
    <mergeCell ref="P54:T56"/>
    <mergeCell ref="I54:L54"/>
    <mergeCell ref="I56:L56"/>
    <mergeCell ref="I58:L58"/>
    <mergeCell ref="I60:L60"/>
    <mergeCell ref="E75:P75"/>
    <mergeCell ref="K31:O31"/>
    <mergeCell ref="K32:O32"/>
    <mergeCell ref="K33:O33"/>
    <mergeCell ref="K34:O34"/>
    <mergeCell ref="K35:O35"/>
    <mergeCell ref="A35:I35"/>
    <mergeCell ref="Q35:U35"/>
    <mergeCell ref="W35:AA35"/>
    <mergeCell ref="Q32:U32"/>
    <mergeCell ref="Q33:U33"/>
    <mergeCell ref="Q34:U34"/>
    <mergeCell ref="A31:I31"/>
    <mergeCell ref="A32:I32"/>
    <mergeCell ref="A33:I33"/>
    <mergeCell ref="A34:I34"/>
    <mergeCell ref="W31:AA31"/>
    <mergeCell ref="W32:AA32"/>
    <mergeCell ref="W33:AA33"/>
    <mergeCell ref="W34:AA34"/>
    <mergeCell ref="Q31:U31"/>
    <mergeCell ref="A29:I29"/>
    <mergeCell ref="A27:AA27"/>
    <mergeCell ref="A28:AA28"/>
    <mergeCell ref="K29:O29"/>
    <mergeCell ref="Q29:U29"/>
    <mergeCell ref="W29:AA29"/>
    <mergeCell ref="A30:I30"/>
    <mergeCell ref="K30:O30"/>
    <mergeCell ref="W30:AA30"/>
    <mergeCell ref="W20:AA20"/>
    <mergeCell ref="W21:AA21"/>
    <mergeCell ref="W22:AA22"/>
    <mergeCell ref="W23:AA23"/>
    <mergeCell ref="W24:AA24"/>
    <mergeCell ref="W19:AA19"/>
    <mergeCell ref="S19:U19"/>
    <mergeCell ref="S20:U20"/>
    <mergeCell ref="Q30:U30"/>
    <mergeCell ref="S21:U21"/>
    <mergeCell ref="S22:U22"/>
    <mergeCell ref="S23:U23"/>
    <mergeCell ref="S24:U24"/>
    <mergeCell ref="J19:Q19"/>
    <mergeCell ref="J20:Q20"/>
    <mergeCell ref="J21:Q21"/>
    <mergeCell ref="J22:Q22"/>
    <mergeCell ref="J23:Q23"/>
    <mergeCell ref="J24:Q24"/>
    <mergeCell ref="G2:J2"/>
    <mergeCell ref="L2:AA2"/>
    <mergeCell ref="Q4:AA4"/>
    <mergeCell ref="E5:O5"/>
    <mergeCell ref="E6:O6"/>
    <mergeCell ref="A4:D4"/>
    <mergeCell ref="E9:O9"/>
    <mergeCell ref="E10:O10"/>
    <mergeCell ref="E11:O11"/>
    <mergeCell ref="A5:D5"/>
    <mergeCell ref="A6:D6"/>
    <mergeCell ref="A7:D7"/>
    <mergeCell ref="A8:D8"/>
    <mergeCell ref="A9:D9"/>
    <mergeCell ref="A11:D11"/>
    <mergeCell ref="E4:O4"/>
    <mergeCell ref="E7:O7"/>
    <mergeCell ref="E8:O8"/>
    <mergeCell ref="Q5:AA5"/>
    <mergeCell ref="Q6:AA6"/>
    <mergeCell ref="Q7:AA7"/>
    <mergeCell ref="Q8:AA8"/>
    <mergeCell ref="Q9:AA9"/>
    <mergeCell ref="Q10:AA10"/>
    <mergeCell ref="Q11:AA11"/>
    <mergeCell ref="L15:O15"/>
    <mergeCell ref="A15:K15"/>
    <mergeCell ref="Q12:AA12"/>
    <mergeCell ref="A10:D10"/>
    <mergeCell ref="E13:O13"/>
    <mergeCell ref="A13:D13"/>
    <mergeCell ref="E12:O12"/>
    <mergeCell ref="A12:D12"/>
    <mergeCell ref="Q13:AA13"/>
    <mergeCell ref="A17:D17"/>
    <mergeCell ref="A19:H19"/>
    <mergeCell ref="A20:H20"/>
    <mergeCell ref="A21:H21"/>
    <mergeCell ref="A22:H22"/>
    <mergeCell ref="A23:H23"/>
    <mergeCell ref="A24:H24"/>
    <mergeCell ref="A18:H18"/>
    <mergeCell ref="J18:P18"/>
  </mergeCells>
  <conditionalFormatting sqref="V52:AA53">
    <cfRule type="expression" priority="5" dxfId="3" stopIfTrue="1">
      <formula>$O$54</formula>
    </cfRule>
  </conditionalFormatting>
  <conditionalFormatting sqref="H54:L54">
    <cfRule type="expression" priority="14" dxfId="0" stopIfTrue="1">
      <formula>$F$54=1</formula>
    </cfRule>
  </conditionalFormatting>
  <conditionalFormatting sqref="V55:AA56">
    <cfRule type="expression" priority="4" dxfId="3" stopIfTrue="1">
      <formula>$O$54</formula>
    </cfRule>
  </conditionalFormatting>
  <conditionalFormatting sqref="H56:L56">
    <cfRule type="expression" priority="3" dxfId="0">
      <formula>$F$54=2</formula>
    </cfRule>
  </conditionalFormatting>
  <conditionalFormatting sqref="H58:L58">
    <cfRule type="expression" priority="2" dxfId="0">
      <formula>$F$54=3</formula>
    </cfRule>
  </conditionalFormatting>
  <conditionalFormatting sqref="H60:L60">
    <cfRule type="expression" priority="1" dxfId="0">
      <formula>$F$54=4</formula>
    </cfRule>
  </conditionalFormatting>
  <dataValidations count="2">
    <dataValidation type="list" allowBlank="1" showInputMessage="1" showErrorMessage="1" sqref="G2:J2">
      <formula1>Parameter!$E$3:$E$9</formula1>
    </dataValidation>
    <dataValidation type="list" allowBlank="1" showInputMessage="1" showErrorMessage="1" sqref="W19:W24">
      <formula1>Parameter!$B$3:$B$17</formula1>
    </dataValidation>
  </dataValidations>
  <printOptions/>
  <pageMargins left="0.5724431818181818" right="0.1893939393939394" top="0.984251968503937" bottom="0.290625" header="0.5118110236220472" footer="0.33"/>
  <pageSetup fitToHeight="0" fitToWidth="1" horizontalDpi="600" verticalDpi="600" orientation="portrait" paperSize="9" scale="92" r:id="rId4"/>
  <headerFooter differentFirst="1" alignWithMargins="0">
    <oddHeader>&amp;R&amp;G</oddHeader>
    <firstHeader>&amp;R&amp;G</firstHeader>
    <firstFooter>&amp;C&amp;"Arial,Fett"Bitte vollständig ausfüllen - Rückseite beachten</firstFooter>
  </headerFooter>
  <rowBreaks count="1" manualBreakCount="1">
    <brk id="37" max="16383" man="1"/>
  </rowBreaks>
  <ignoredErrors>
    <ignoredError sqref="AC39" unlockedFormula="1"/>
  </ignoredError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1030" r:id="rId6" name="Option Button 6">
              <controlPr locked="0" defaultSize="0" autoFill="0" autoLine="0" autoPict="0">
                <anchor moveWithCells="1" sizeWithCells="1">
                  <from>
                    <xdr:col>0</xdr:col>
                    <xdr:colOff>7620</xdr:colOff>
                    <xdr:row>53</xdr:row>
                    <xdr:rowOff>7620</xdr:rowOff>
                  </from>
                  <to>
                    <xdr:col>4</xdr:col>
                    <xdr:colOff>190500</xdr:colOff>
                    <xdr:row>53</xdr:row>
                    <xdr:rowOff>160020</xdr:rowOff>
                  </to>
                </anchor>
              </controlPr>
            </control>
          </mc:Choice>
        </mc:AlternateContent>
        <mc:AlternateContent>
          <mc:Choice Requires="x14">
            <control xmlns:r="http://schemas.openxmlformats.org/officeDocument/2006/relationships" shapeId="1031" r:id="rId7" name="Option Button 7">
              <controlPr locked="0" defaultSize="0" autoFill="0" autoLine="0" autoPict="0">
                <anchor moveWithCells="1" sizeWithCells="1">
                  <from>
                    <xdr:col>0</xdr:col>
                    <xdr:colOff>7620</xdr:colOff>
                    <xdr:row>55</xdr:row>
                    <xdr:rowOff>7620</xdr:rowOff>
                  </from>
                  <to>
                    <xdr:col>4</xdr:col>
                    <xdr:colOff>190500</xdr:colOff>
                    <xdr:row>55</xdr:row>
                    <xdr:rowOff>152400</xdr:rowOff>
                  </to>
                </anchor>
              </controlPr>
            </control>
          </mc:Choice>
        </mc:AlternateContent>
        <mc:AlternateContent>
          <mc:Choice Requires="x14">
            <control xmlns:r="http://schemas.openxmlformats.org/officeDocument/2006/relationships" shapeId="1032" r:id="rId8" name="Option Button 8">
              <controlPr locked="0" defaultSize="0" autoFill="0" autoLine="0" autoPict="0">
                <anchor moveWithCells="1" sizeWithCells="1">
                  <from>
                    <xdr:col>0</xdr:col>
                    <xdr:colOff>7620</xdr:colOff>
                    <xdr:row>57</xdr:row>
                    <xdr:rowOff>7620</xdr:rowOff>
                  </from>
                  <to>
                    <xdr:col>4</xdr:col>
                    <xdr:colOff>190500</xdr:colOff>
                    <xdr:row>57</xdr:row>
                    <xdr:rowOff>152400</xdr:rowOff>
                  </to>
                </anchor>
              </controlPr>
            </control>
          </mc:Choice>
        </mc:AlternateContent>
        <mc:AlternateContent>
          <mc:Choice Requires="x14">
            <control xmlns:r="http://schemas.openxmlformats.org/officeDocument/2006/relationships" shapeId="1033" r:id="rId9" name="Option Button 9">
              <controlPr locked="0" defaultSize="0" autoFill="0" autoLine="0" autoPict="0">
                <anchor moveWithCells="1" sizeWithCells="1">
                  <from>
                    <xdr:col>0</xdr:col>
                    <xdr:colOff>7620</xdr:colOff>
                    <xdr:row>59</xdr:row>
                    <xdr:rowOff>7620</xdr:rowOff>
                  </from>
                  <to>
                    <xdr:col>4</xdr:col>
                    <xdr:colOff>190500</xdr:colOff>
                    <xdr:row>59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15"/>
  <sheetViews>
    <sheetView showGridLines="0" view="pageLayout" zoomScale="70" zoomScalePageLayoutView="70" workbookViewId="0" topLeftCell="A1">
      <selection activeCell="A4" sqref="A4:N4"/>
    </sheetView>
  </sheetViews>
  <sheetFormatPr defaultColWidth="11.421875" defaultRowHeight="12.75"/>
  <cols>
    <col min="1" max="1" width="3.28125" style="0" customWidth="1"/>
    <col min="2" max="2" width="13.28125" style="1" customWidth="1"/>
    <col min="3" max="4" width="2.7109375" style="1" customWidth="1"/>
    <col min="5" max="5" width="13.28125" style="2" customWidth="1"/>
    <col min="6" max="6" width="12.00390625" style="3" customWidth="1"/>
    <col min="7" max="7" width="10.140625" style="3" customWidth="1"/>
    <col min="8" max="8" width="13.140625" style="0" customWidth="1"/>
    <col min="9" max="9" width="15.8515625" style="0" customWidth="1"/>
    <col min="10" max="10" width="3.00390625" style="0" customWidth="1"/>
    <col min="11" max="11" width="2.8515625" style="0" customWidth="1"/>
    <col min="12" max="12" width="14.28125" style="4" customWidth="1"/>
    <col min="13" max="13" width="11.140625" style="0" customWidth="1"/>
    <col min="14" max="14" width="10.140625" style="3" customWidth="1"/>
  </cols>
  <sheetData>
    <row r="1" spans="1:14" s="5" customFormat="1" ht="24.6">
      <c r="A1" s="16" t="s">
        <v>1</v>
      </c>
      <c r="B1" s="1"/>
      <c r="C1" s="1"/>
      <c r="D1" s="1"/>
      <c r="E1" s="2"/>
      <c r="F1" s="3"/>
      <c r="G1" s="3"/>
      <c r="L1" s="4"/>
      <c r="N1" s="3"/>
    </row>
    <row r="2" spans="1:14" s="5" customFormat="1" ht="17.4">
      <c r="A2" s="17" t="s">
        <v>127</v>
      </c>
      <c r="B2" s="1"/>
      <c r="C2" s="1"/>
      <c r="D2" s="1"/>
      <c r="E2" s="2"/>
      <c r="F2" s="3"/>
      <c r="G2" s="3"/>
      <c r="L2" s="4"/>
      <c r="N2" s="3"/>
    </row>
    <row r="3" spans="1:14" s="5" customFormat="1" ht="11.25" customHeight="1">
      <c r="A3" s="6"/>
      <c r="B3" s="1"/>
      <c r="C3" s="1"/>
      <c r="D3" s="1"/>
      <c r="E3" s="2"/>
      <c r="F3" s="3"/>
      <c r="G3" s="3"/>
      <c r="L3" s="4"/>
      <c r="N3" s="3"/>
    </row>
    <row r="4" spans="1:14" s="98" customFormat="1" ht="23.25" customHeight="1">
      <c r="A4" s="177" t="s">
        <v>122</v>
      </c>
      <c r="B4" s="177"/>
      <c r="C4" s="177"/>
      <c r="D4" s="177"/>
      <c r="E4" s="177"/>
      <c r="F4" s="177"/>
      <c r="G4" s="177"/>
      <c r="H4" s="177"/>
      <c r="I4" s="177"/>
      <c r="J4" s="177"/>
      <c r="K4" s="177"/>
      <c r="L4" s="177"/>
      <c r="M4" s="177"/>
      <c r="N4" s="177"/>
    </row>
    <row r="5" spans="1:14" s="5" customFormat="1" ht="48.75" customHeight="1">
      <c r="A5" s="178" t="s">
        <v>136</v>
      </c>
      <c r="B5" s="178"/>
      <c r="C5" s="178"/>
      <c r="D5" s="178"/>
      <c r="E5" s="178"/>
      <c r="F5" s="178"/>
      <c r="G5" s="178"/>
      <c r="H5" s="178"/>
      <c r="I5" s="178"/>
      <c r="J5" s="178"/>
      <c r="K5" s="178"/>
      <c r="L5" s="178"/>
      <c r="M5" s="178"/>
      <c r="N5" s="178"/>
    </row>
    <row r="6" spans="1:14" s="5" customFormat="1" ht="33.75" customHeight="1">
      <c r="A6" s="177" t="s">
        <v>123</v>
      </c>
      <c r="B6" s="177"/>
      <c r="C6" s="177"/>
      <c r="D6" s="177"/>
      <c r="E6" s="177"/>
      <c r="F6" s="177"/>
      <c r="G6" s="177"/>
      <c r="H6" s="177"/>
      <c r="I6" s="177"/>
      <c r="J6" s="177"/>
      <c r="K6" s="177"/>
      <c r="L6" s="177"/>
      <c r="M6" s="177"/>
      <c r="N6" s="177"/>
    </row>
    <row r="7" spans="1:14" s="5" customFormat="1" ht="44.4" customHeight="1">
      <c r="A7" s="178" t="s">
        <v>135</v>
      </c>
      <c r="B7" s="178"/>
      <c r="C7" s="178"/>
      <c r="D7" s="178"/>
      <c r="E7" s="178"/>
      <c r="F7" s="178"/>
      <c r="G7" s="178"/>
      <c r="H7" s="178"/>
      <c r="I7" s="178"/>
      <c r="J7" s="178"/>
      <c r="K7" s="178"/>
      <c r="L7" s="178"/>
      <c r="M7" s="178"/>
      <c r="N7" s="178"/>
    </row>
    <row r="8" spans="2:14" s="5" customFormat="1" ht="14.1" customHeight="1">
      <c r="B8" s="1"/>
      <c r="C8" s="1"/>
      <c r="D8" s="1"/>
      <c r="E8" s="2"/>
      <c r="F8" s="3"/>
      <c r="G8" s="3"/>
      <c r="L8" s="4"/>
      <c r="N8" s="3"/>
    </row>
    <row r="9" spans="1:14" s="9" customFormat="1" ht="12.75">
      <c r="A9" s="179" t="s">
        <v>2</v>
      </c>
      <c r="B9" s="179"/>
      <c r="C9" s="179"/>
      <c r="D9" s="7"/>
      <c r="E9" s="180" t="s">
        <v>33</v>
      </c>
      <c r="F9" s="180"/>
      <c r="G9" s="180"/>
      <c r="H9" s="8"/>
      <c r="I9" s="179" t="s">
        <v>2</v>
      </c>
      <c r="J9" s="179"/>
      <c r="K9" s="7"/>
      <c r="L9" s="180" t="s">
        <v>33</v>
      </c>
      <c r="M9" s="180"/>
      <c r="N9" s="180"/>
    </row>
    <row r="10" spans="1:14" s="5" customFormat="1" ht="12.75">
      <c r="A10" s="10"/>
      <c r="B10" s="11"/>
      <c r="C10" s="11"/>
      <c r="D10" s="1"/>
      <c r="E10" s="20" t="s">
        <v>3</v>
      </c>
      <c r="F10" s="20" t="s">
        <v>4</v>
      </c>
      <c r="G10" s="20" t="s">
        <v>138</v>
      </c>
      <c r="H10" s="12"/>
      <c r="I10" s="10"/>
      <c r="J10" s="11"/>
      <c r="K10" s="1"/>
      <c r="L10" s="20" t="s">
        <v>3</v>
      </c>
      <c r="M10" s="20" t="s">
        <v>4</v>
      </c>
      <c r="N10" s="20" t="s">
        <v>138</v>
      </c>
    </row>
    <row r="11" spans="2:14" s="5" customFormat="1" ht="12.75">
      <c r="B11" s="1"/>
      <c r="C11" s="1"/>
      <c r="D11" s="1"/>
      <c r="E11" s="3"/>
      <c r="F11" s="13"/>
      <c r="G11" s="13"/>
      <c r="H11" s="12"/>
      <c r="I11" s="12"/>
      <c r="J11" s="12"/>
      <c r="K11" s="12"/>
      <c r="L11" s="4"/>
      <c r="M11" s="4"/>
      <c r="N11" s="13"/>
    </row>
    <row r="12" spans="1:14" s="12" customFormat="1" ht="17.25" customHeight="1">
      <c r="A12" s="26" t="s">
        <v>5</v>
      </c>
      <c r="B12" s="21">
        <v>60000</v>
      </c>
      <c r="C12" s="21"/>
      <c r="D12" s="22"/>
      <c r="E12" s="24">
        <f>F12/12</f>
        <v>660</v>
      </c>
      <c r="F12" s="24">
        <f>B12*G12</f>
        <v>7920</v>
      </c>
      <c r="G12" s="25">
        <f>Tabelle!G3</f>
        <v>0.132</v>
      </c>
      <c r="I12" s="21">
        <f>+B42+2000</f>
        <v>122000</v>
      </c>
      <c r="J12" s="21"/>
      <c r="K12" s="29"/>
      <c r="L12" s="24">
        <f aca="true" t="shared" si="0" ref="L12:L41">M12/12</f>
        <v>1474.1666666666667</v>
      </c>
      <c r="M12" s="24">
        <f aca="true" t="shared" si="1" ref="M12:M17">I12*N12</f>
        <v>17690</v>
      </c>
      <c r="N12" s="25">
        <f>Tabelle!G34</f>
        <v>0.145</v>
      </c>
    </row>
    <row r="13" spans="2:14" s="12" customFormat="1" ht="17.25" customHeight="1">
      <c r="B13" s="21">
        <f>+B12+2000</f>
        <v>62000</v>
      </c>
      <c r="C13" s="21"/>
      <c r="D13" s="22"/>
      <c r="E13" s="23">
        <f aca="true" t="shared" si="2" ref="E13:E42">F13/12</f>
        <v>682</v>
      </c>
      <c r="F13" s="24">
        <f aca="true" t="shared" si="3" ref="F13:F42">B13*G13</f>
        <v>8184</v>
      </c>
      <c r="G13" s="25">
        <f>Tabelle!G4</f>
        <v>0.132</v>
      </c>
      <c r="I13" s="21">
        <f>+I12+2000</f>
        <v>124000</v>
      </c>
      <c r="J13" s="21"/>
      <c r="K13" s="29"/>
      <c r="L13" s="24">
        <f t="shared" si="0"/>
        <v>1508.6666666666667</v>
      </c>
      <c r="M13" s="24">
        <f t="shared" si="1"/>
        <v>18104</v>
      </c>
      <c r="N13" s="25">
        <f>Tabelle!G35</f>
        <v>0.146</v>
      </c>
    </row>
    <row r="14" spans="2:14" s="12" customFormat="1" ht="17.25" customHeight="1">
      <c r="B14" s="21">
        <f aca="true" t="shared" si="4" ref="B14:B42">+B13+2000</f>
        <v>64000</v>
      </c>
      <c r="C14" s="21"/>
      <c r="D14" s="22"/>
      <c r="E14" s="23">
        <f t="shared" si="2"/>
        <v>709.3333333333334</v>
      </c>
      <c r="F14" s="24">
        <f t="shared" si="3"/>
        <v>8512</v>
      </c>
      <c r="G14" s="25">
        <f>Tabelle!G5</f>
        <v>0.133</v>
      </c>
      <c r="I14" s="21">
        <f>+I13+2000</f>
        <v>126000</v>
      </c>
      <c r="J14" s="21"/>
      <c r="K14" s="29"/>
      <c r="L14" s="24">
        <f t="shared" si="0"/>
        <v>1533</v>
      </c>
      <c r="M14" s="24">
        <f t="shared" si="1"/>
        <v>18396</v>
      </c>
      <c r="N14" s="25">
        <f>Tabelle!G36</f>
        <v>0.146</v>
      </c>
    </row>
    <row r="15" spans="2:14" s="12" customFormat="1" ht="17.25" customHeight="1">
      <c r="B15" s="21">
        <f t="shared" si="4"/>
        <v>66000</v>
      </c>
      <c r="C15" s="21"/>
      <c r="D15" s="22"/>
      <c r="E15" s="23">
        <f t="shared" si="2"/>
        <v>731.5</v>
      </c>
      <c r="F15" s="24">
        <f t="shared" si="3"/>
        <v>8778</v>
      </c>
      <c r="G15" s="25">
        <f>Tabelle!G6</f>
        <v>0.133</v>
      </c>
      <c r="I15" s="21">
        <f>+I14+2000</f>
        <v>128000</v>
      </c>
      <c r="J15" s="21"/>
      <c r="K15" s="29"/>
      <c r="L15" s="24">
        <f t="shared" si="0"/>
        <v>1568</v>
      </c>
      <c r="M15" s="24">
        <f t="shared" si="1"/>
        <v>18816</v>
      </c>
      <c r="N15" s="25">
        <f>Tabelle!G37</f>
        <v>0.147</v>
      </c>
    </row>
    <row r="16" spans="2:14" s="12" customFormat="1" ht="17.25" customHeight="1">
      <c r="B16" s="21">
        <f t="shared" si="4"/>
        <v>68000</v>
      </c>
      <c r="C16" s="21"/>
      <c r="D16" s="22"/>
      <c r="E16" s="23">
        <f t="shared" si="2"/>
        <v>759.3333333333334</v>
      </c>
      <c r="F16" s="24">
        <f t="shared" si="3"/>
        <v>9112</v>
      </c>
      <c r="G16" s="25">
        <f>Tabelle!G7</f>
        <v>0.134</v>
      </c>
      <c r="I16" s="21">
        <f>+I15+2000</f>
        <v>130000</v>
      </c>
      <c r="J16" s="21"/>
      <c r="K16" s="29"/>
      <c r="L16" s="24">
        <f t="shared" si="0"/>
        <v>1592.5</v>
      </c>
      <c r="M16" s="24">
        <f t="shared" si="1"/>
        <v>19110</v>
      </c>
      <c r="N16" s="25">
        <f>Tabelle!G38</f>
        <v>0.147</v>
      </c>
    </row>
    <row r="17" spans="2:14" s="12" customFormat="1" ht="17.25" customHeight="1">
      <c r="B17" s="21">
        <f t="shared" si="4"/>
        <v>70000</v>
      </c>
      <c r="C17" s="21"/>
      <c r="D17" s="22"/>
      <c r="E17" s="23">
        <f t="shared" si="2"/>
        <v>781.6666666666666</v>
      </c>
      <c r="F17" s="24">
        <f t="shared" si="3"/>
        <v>9380</v>
      </c>
      <c r="G17" s="25">
        <f>Tabelle!G8</f>
        <v>0.134</v>
      </c>
      <c r="I17" s="21">
        <f>I16+2000</f>
        <v>132000</v>
      </c>
      <c r="J17" s="21"/>
      <c r="K17" s="29"/>
      <c r="L17" s="24">
        <f t="shared" si="0"/>
        <v>1617</v>
      </c>
      <c r="M17" s="24">
        <f t="shared" si="1"/>
        <v>19404</v>
      </c>
      <c r="N17" s="25">
        <f>Tabelle!G39</f>
        <v>0.147</v>
      </c>
    </row>
    <row r="18" spans="2:14" s="12" customFormat="1" ht="17.25" customHeight="1">
      <c r="B18" s="21">
        <f t="shared" si="4"/>
        <v>72000</v>
      </c>
      <c r="C18" s="21"/>
      <c r="D18" s="22"/>
      <c r="E18" s="23">
        <f t="shared" si="2"/>
        <v>804</v>
      </c>
      <c r="F18" s="24">
        <f t="shared" si="3"/>
        <v>9648</v>
      </c>
      <c r="G18" s="25">
        <f>Tabelle!G9</f>
        <v>0.134</v>
      </c>
      <c r="I18" s="21">
        <f aca="true" t="shared" si="5" ref="I18:I41">+I17+2000</f>
        <v>134000</v>
      </c>
      <c r="J18" s="21"/>
      <c r="K18" s="29"/>
      <c r="L18" s="24">
        <f t="shared" si="0"/>
        <v>1663.8333333333333</v>
      </c>
      <c r="M18" s="24">
        <f aca="true" t="shared" si="6" ref="M18:M41">I18*N18</f>
        <v>19966</v>
      </c>
      <c r="N18" s="25">
        <f>Tabelle!G40</f>
        <v>0.149</v>
      </c>
    </row>
    <row r="19" spans="2:14" s="12" customFormat="1" ht="17.25" customHeight="1">
      <c r="B19" s="21">
        <f t="shared" si="4"/>
        <v>74000</v>
      </c>
      <c r="C19" s="21"/>
      <c r="D19" s="22"/>
      <c r="E19" s="23">
        <f t="shared" si="2"/>
        <v>832.5</v>
      </c>
      <c r="F19" s="24">
        <f t="shared" si="3"/>
        <v>9990</v>
      </c>
      <c r="G19" s="25">
        <f>Tabelle!G10</f>
        <v>0.135</v>
      </c>
      <c r="I19" s="21">
        <f t="shared" si="5"/>
        <v>136000</v>
      </c>
      <c r="J19" s="21"/>
      <c r="K19" s="29"/>
      <c r="L19" s="24">
        <f t="shared" si="0"/>
        <v>1688.6666666666667</v>
      </c>
      <c r="M19" s="24">
        <f t="shared" si="6"/>
        <v>20264</v>
      </c>
      <c r="N19" s="25">
        <f>Tabelle!G41</f>
        <v>0.149</v>
      </c>
    </row>
    <row r="20" spans="2:14" s="12" customFormat="1" ht="17.25" customHeight="1">
      <c r="B20" s="21">
        <f t="shared" si="4"/>
        <v>76000</v>
      </c>
      <c r="C20" s="21"/>
      <c r="D20" s="22"/>
      <c r="E20" s="23">
        <f t="shared" si="2"/>
        <v>855</v>
      </c>
      <c r="F20" s="24">
        <f t="shared" si="3"/>
        <v>10260</v>
      </c>
      <c r="G20" s="25">
        <f>Tabelle!G11</f>
        <v>0.135</v>
      </c>
      <c r="I20" s="21">
        <f t="shared" si="5"/>
        <v>138000</v>
      </c>
      <c r="J20" s="21"/>
      <c r="K20" s="29"/>
      <c r="L20" s="24">
        <f t="shared" si="0"/>
        <v>1725</v>
      </c>
      <c r="M20" s="24">
        <f t="shared" si="6"/>
        <v>20700</v>
      </c>
      <c r="N20" s="25">
        <f>Tabelle!G42</f>
        <v>0.15</v>
      </c>
    </row>
    <row r="21" spans="2:14" s="12" customFormat="1" ht="17.25" customHeight="1">
      <c r="B21" s="21">
        <f t="shared" si="4"/>
        <v>78000</v>
      </c>
      <c r="C21" s="21"/>
      <c r="D21" s="22"/>
      <c r="E21" s="23">
        <f t="shared" si="2"/>
        <v>884</v>
      </c>
      <c r="F21" s="24">
        <f t="shared" si="3"/>
        <v>10608</v>
      </c>
      <c r="G21" s="25">
        <f>Tabelle!G12</f>
        <v>0.136</v>
      </c>
      <c r="I21" s="21">
        <f t="shared" si="5"/>
        <v>140000</v>
      </c>
      <c r="J21" s="21"/>
      <c r="K21" s="29"/>
      <c r="L21" s="24">
        <f t="shared" si="0"/>
        <v>1750</v>
      </c>
      <c r="M21" s="24">
        <f t="shared" si="6"/>
        <v>21000</v>
      </c>
      <c r="N21" s="25">
        <f>Tabelle!G43</f>
        <v>0.15</v>
      </c>
    </row>
    <row r="22" spans="2:14" s="12" customFormat="1" ht="17.25" customHeight="1">
      <c r="B22" s="21">
        <f t="shared" si="4"/>
        <v>80000</v>
      </c>
      <c r="C22" s="21"/>
      <c r="D22" s="22"/>
      <c r="E22" s="23">
        <f t="shared" si="2"/>
        <v>906.6666666666666</v>
      </c>
      <c r="F22" s="24">
        <f t="shared" si="3"/>
        <v>10880</v>
      </c>
      <c r="G22" s="25">
        <f>Tabelle!G13</f>
        <v>0.136</v>
      </c>
      <c r="I22" s="21">
        <f t="shared" si="5"/>
        <v>142000</v>
      </c>
      <c r="J22" s="21"/>
      <c r="K22" s="29"/>
      <c r="L22" s="24">
        <f t="shared" si="0"/>
        <v>1775</v>
      </c>
      <c r="M22" s="24">
        <f t="shared" si="6"/>
        <v>21300</v>
      </c>
      <c r="N22" s="25">
        <f>Tabelle!G44</f>
        <v>0.15</v>
      </c>
    </row>
    <row r="23" spans="2:14" s="12" customFormat="1" ht="17.25" customHeight="1">
      <c r="B23" s="21">
        <f t="shared" si="4"/>
        <v>82000</v>
      </c>
      <c r="C23" s="21"/>
      <c r="D23" s="22"/>
      <c r="E23" s="23">
        <f t="shared" si="2"/>
        <v>929.3333333333334</v>
      </c>
      <c r="F23" s="24">
        <f t="shared" si="3"/>
        <v>11152</v>
      </c>
      <c r="G23" s="25">
        <f>Tabelle!G14</f>
        <v>0.136</v>
      </c>
      <c r="I23" s="21">
        <f t="shared" si="5"/>
        <v>144000</v>
      </c>
      <c r="J23" s="21"/>
      <c r="K23" s="29"/>
      <c r="L23" s="24">
        <f t="shared" si="0"/>
        <v>1812</v>
      </c>
      <c r="M23" s="24">
        <f t="shared" si="6"/>
        <v>21744</v>
      </c>
      <c r="N23" s="25">
        <f>Tabelle!G45</f>
        <v>0.151</v>
      </c>
    </row>
    <row r="24" spans="2:14" s="12" customFormat="1" ht="17.25" customHeight="1">
      <c r="B24" s="21">
        <f t="shared" si="4"/>
        <v>84000</v>
      </c>
      <c r="C24" s="21"/>
      <c r="D24" s="22"/>
      <c r="E24" s="23">
        <f t="shared" si="2"/>
        <v>966.0000000000001</v>
      </c>
      <c r="F24" s="24">
        <f t="shared" si="3"/>
        <v>11592.000000000002</v>
      </c>
      <c r="G24" s="25">
        <f>Tabelle!G15</f>
        <v>0.138</v>
      </c>
      <c r="I24" s="21">
        <f t="shared" si="5"/>
        <v>146000</v>
      </c>
      <c r="J24" s="21"/>
      <c r="K24" s="29"/>
      <c r="L24" s="24">
        <f t="shared" si="0"/>
        <v>1837.1666666666667</v>
      </c>
      <c r="M24" s="24">
        <f t="shared" si="6"/>
        <v>22046</v>
      </c>
      <c r="N24" s="25">
        <f>Tabelle!G46</f>
        <v>0.151</v>
      </c>
    </row>
    <row r="25" spans="2:14" s="12" customFormat="1" ht="17.25" customHeight="1">
      <c r="B25" s="21">
        <f t="shared" si="4"/>
        <v>86000</v>
      </c>
      <c r="C25" s="21"/>
      <c r="D25" s="22"/>
      <c r="E25" s="23">
        <f t="shared" si="2"/>
        <v>989.0000000000001</v>
      </c>
      <c r="F25" s="24">
        <f t="shared" si="3"/>
        <v>11868.000000000002</v>
      </c>
      <c r="G25" s="25">
        <f>Tabelle!G16</f>
        <v>0.138</v>
      </c>
      <c r="I25" s="21">
        <f t="shared" si="5"/>
        <v>148000</v>
      </c>
      <c r="J25" s="21"/>
      <c r="K25" s="29"/>
      <c r="L25" s="24">
        <f t="shared" si="0"/>
        <v>1874.6666666666667</v>
      </c>
      <c r="M25" s="24">
        <f t="shared" si="6"/>
        <v>22496</v>
      </c>
      <c r="N25" s="25">
        <f>Tabelle!G47</f>
        <v>0.152</v>
      </c>
    </row>
    <row r="26" spans="1:14" s="12" customFormat="1" ht="17.25" customHeight="1">
      <c r="A26" s="74"/>
      <c r="B26" s="21">
        <f t="shared" si="4"/>
        <v>88000</v>
      </c>
      <c r="C26" s="21"/>
      <c r="D26" s="22"/>
      <c r="E26" s="23">
        <f t="shared" si="2"/>
        <v>1019.3333333333335</v>
      </c>
      <c r="F26" s="24">
        <f t="shared" si="3"/>
        <v>12232.000000000002</v>
      </c>
      <c r="G26" s="25">
        <f>Tabelle!G17</f>
        <v>0.139</v>
      </c>
      <c r="I26" s="21">
        <f t="shared" si="5"/>
        <v>150000</v>
      </c>
      <c r="J26" s="21"/>
      <c r="K26" s="29"/>
      <c r="L26" s="24">
        <f t="shared" si="0"/>
        <v>1900</v>
      </c>
      <c r="M26" s="24">
        <f t="shared" si="6"/>
        <v>22800</v>
      </c>
      <c r="N26" s="25">
        <f>Tabelle!G48</f>
        <v>0.152</v>
      </c>
    </row>
    <row r="27" spans="1:14" s="12" customFormat="1" ht="17.25" customHeight="1">
      <c r="A27" s="14"/>
      <c r="B27" s="21">
        <f t="shared" si="4"/>
        <v>90000</v>
      </c>
      <c r="C27" s="21"/>
      <c r="D27" s="22"/>
      <c r="E27" s="23">
        <f t="shared" si="2"/>
        <v>1042.5000000000002</v>
      </c>
      <c r="F27" s="24">
        <f t="shared" si="3"/>
        <v>12510.000000000002</v>
      </c>
      <c r="G27" s="25">
        <f>Tabelle!G18</f>
        <v>0.139</v>
      </c>
      <c r="I27" s="21">
        <f t="shared" si="5"/>
        <v>152000</v>
      </c>
      <c r="J27" s="21"/>
      <c r="K27" s="29"/>
      <c r="L27" s="24">
        <f t="shared" si="0"/>
        <v>1925.3333333333333</v>
      </c>
      <c r="M27" s="24">
        <f t="shared" si="6"/>
        <v>23104</v>
      </c>
      <c r="N27" s="25">
        <f>Tabelle!G49</f>
        <v>0.152</v>
      </c>
    </row>
    <row r="28" spans="1:14" s="12" customFormat="1" ht="17.25" customHeight="1">
      <c r="A28" s="14"/>
      <c r="B28" s="21">
        <f t="shared" si="4"/>
        <v>92000</v>
      </c>
      <c r="C28" s="21"/>
      <c r="D28" s="22"/>
      <c r="E28" s="23">
        <f t="shared" si="2"/>
        <v>1065.6666666666667</v>
      </c>
      <c r="F28" s="24">
        <f t="shared" si="3"/>
        <v>12788.000000000002</v>
      </c>
      <c r="G28" s="25">
        <f>Tabelle!G19</f>
        <v>0.139</v>
      </c>
      <c r="I28" s="21">
        <f t="shared" si="5"/>
        <v>154000</v>
      </c>
      <c r="J28" s="21"/>
      <c r="K28" s="29"/>
      <c r="L28" s="24">
        <f t="shared" si="0"/>
        <v>1963.5</v>
      </c>
      <c r="M28" s="24">
        <f t="shared" si="6"/>
        <v>23562</v>
      </c>
      <c r="N28" s="25">
        <f>Tabelle!G50</f>
        <v>0.153</v>
      </c>
    </row>
    <row r="29" spans="1:14" s="12" customFormat="1" ht="17.25" customHeight="1">
      <c r="A29" s="14"/>
      <c r="B29" s="21">
        <f t="shared" si="4"/>
        <v>94000</v>
      </c>
      <c r="C29" s="21"/>
      <c r="D29" s="22"/>
      <c r="E29" s="23">
        <f t="shared" si="2"/>
        <v>1096.6666666666667</v>
      </c>
      <c r="F29" s="24">
        <f t="shared" si="3"/>
        <v>13160.000000000002</v>
      </c>
      <c r="G29" s="25">
        <f>Tabelle!G20</f>
        <v>0.14</v>
      </c>
      <c r="I29" s="21">
        <f t="shared" si="5"/>
        <v>156000</v>
      </c>
      <c r="J29" s="21"/>
      <c r="K29" s="29"/>
      <c r="L29" s="24">
        <f t="shared" si="0"/>
        <v>1989</v>
      </c>
      <c r="M29" s="24">
        <f t="shared" si="6"/>
        <v>23868</v>
      </c>
      <c r="N29" s="25">
        <f>Tabelle!G51</f>
        <v>0.153</v>
      </c>
    </row>
    <row r="30" spans="1:14" s="12" customFormat="1" ht="17.25" customHeight="1">
      <c r="A30" s="14"/>
      <c r="B30" s="21">
        <f t="shared" si="4"/>
        <v>96000</v>
      </c>
      <c r="C30" s="21"/>
      <c r="D30" s="22"/>
      <c r="E30" s="23">
        <f t="shared" si="2"/>
        <v>1120.0000000000002</v>
      </c>
      <c r="F30" s="24">
        <f t="shared" si="3"/>
        <v>13440.000000000002</v>
      </c>
      <c r="G30" s="25">
        <f>Tabelle!G21</f>
        <v>0.14</v>
      </c>
      <c r="I30" s="21">
        <f t="shared" si="5"/>
        <v>158000</v>
      </c>
      <c r="J30" s="21"/>
      <c r="K30" s="29"/>
      <c r="L30" s="24">
        <f t="shared" si="0"/>
        <v>2027.6666666666667</v>
      </c>
      <c r="M30" s="24">
        <f t="shared" si="6"/>
        <v>24332</v>
      </c>
      <c r="N30" s="25">
        <f>Tabelle!G52</f>
        <v>0.154</v>
      </c>
    </row>
    <row r="31" spans="1:14" s="12" customFormat="1" ht="17.25" customHeight="1">
      <c r="A31" s="14"/>
      <c r="B31" s="21">
        <f t="shared" si="4"/>
        <v>98000</v>
      </c>
      <c r="C31" s="21"/>
      <c r="D31" s="22"/>
      <c r="E31" s="23">
        <f t="shared" si="2"/>
        <v>1151.4999999999998</v>
      </c>
      <c r="F31" s="24">
        <f t="shared" si="3"/>
        <v>13817.999999999998</v>
      </c>
      <c r="G31" s="25">
        <f>Tabelle!G22</f>
        <v>0.141</v>
      </c>
      <c r="I31" s="21">
        <f t="shared" si="5"/>
        <v>160000</v>
      </c>
      <c r="J31" s="21"/>
      <c r="K31" s="29"/>
      <c r="L31" s="24">
        <f t="shared" si="0"/>
        <v>2053.3333333333335</v>
      </c>
      <c r="M31" s="24">
        <f t="shared" si="6"/>
        <v>24640</v>
      </c>
      <c r="N31" s="25">
        <f>Tabelle!G53</f>
        <v>0.154</v>
      </c>
    </row>
    <row r="32" spans="1:14" s="12" customFormat="1" ht="17.25" customHeight="1">
      <c r="A32" s="14"/>
      <c r="B32" s="21">
        <f t="shared" si="4"/>
        <v>100000</v>
      </c>
      <c r="C32" s="21"/>
      <c r="D32" s="22"/>
      <c r="E32" s="23">
        <f t="shared" si="2"/>
        <v>1174.9999999999998</v>
      </c>
      <c r="F32" s="24">
        <f t="shared" si="3"/>
        <v>14099.999999999998</v>
      </c>
      <c r="G32" s="25">
        <f>Tabelle!G23</f>
        <v>0.141</v>
      </c>
      <c r="I32" s="21">
        <f t="shared" si="5"/>
        <v>162000</v>
      </c>
      <c r="J32" s="21"/>
      <c r="K32" s="29"/>
      <c r="L32" s="24">
        <f t="shared" si="0"/>
        <v>2079</v>
      </c>
      <c r="M32" s="24">
        <f t="shared" si="6"/>
        <v>24948</v>
      </c>
      <c r="N32" s="25">
        <f>Tabelle!G54</f>
        <v>0.154</v>
      </c>
    </row>
    <row r="33" spans="1:14" s="12" customFormat="1" ht="17.25" customHeight="1">
      <c r="A33" s="14"/>
      <c r="B33" s="21">
        <f t="shared" si="4"/>
        <v>102000</v>
      </c>
      <c r="C33" s="21"/>
      <c r="D33" s="22"/>
      <c r="E33" s="23">
        <f t="shared" si="2"/>
        <v>1198.4999999999998</v>
      </c>
      <c r="F33" s="24">
        <f t="shared" si="3"/>
        <v>14381.999999999998</v>
      </c>
      <c r="G33" s="25">
        <f>Tabelle!G24</f>
        <v>0.141</v>
      </c>
      <c r="I33" s="21">
        <f t="shared" si="5"/>
        <v>164000</v>
      </c>
      <c r="J33" s="21"/>
      <c r="K33" s="29"/>
      <c r="L33" s="24">
        <f t="shared" si="0"/>
        <v>2118.3333333333335</v>
      </c>
      <c r="M33" s="24">
        <f t="shared" si="6"/>
        <v>25420</v>
      </c>
      <c r="N33" s="25">
        <f>Tabelle!G55</f>
        <v>0.155</v>
      </c>
    </row>
    <row r="34" spans="1:14" s="12" customFormat="1" ht="17.25" customHeight="1">
      <c r="A34" s="14"/>
      <c r="B34" s="21">
        <f t="shared" si="4"/>
        <v>104000</v>
      </c>
      <c r="C34" s="21"/>
      <c r="D34" s="22"/>
      <c r="E34" s="23">
        <f t="shared" si="2"/>
        <v>1230.6666666666665</v>
      </c>
      <c r="F34" s="24">
        <f t="shared" si="3"/>
        <v>14767.999999999998</v>
      </c>
      <c r="G34" s="25">
        <f>Tabelle!G25</f>
        <v>0.142</v>
      </c>
      <c r="I34" s="21">
        <f t="shared" si="5"/>
        <v>166000</v>
      </c>
      <c r="J34" s="21"/>
      <c r="K34" s="29"/>
      <c r="L34" s="24">
        <f t="shared" si="0"/>
        <v>2144.1666666666665</v>
      </c>
      <c r="M34" s="24">
        <f t="shared" si="6"/>
        <v>25730</v>
      </c>
      <c r="N34" s="25">
        <f>Tabelle!G56</f>
        <v>0.155</v>
      </c>
    </row>
    <row r="35" spans="1:14" s="12" customFormat="1" ht="17.25" customHeight="1">
      <c r="A35" s="14"/>
      <c r="B35" s="21">
        <f t="shared" si="4"/>
        <v>106000</v>
      </c>
      <c r="C35" s="21"/>
      <c r="D35" s="22"/>
      <c r="E35" s="23">
        <f t="shared" si="2"/>
        <v>1254.3333333333333</v>
      </c>
      <c r="F35" s="24">
        <f t="shared" si="3"/>
        <v>15051.999999999998</v>
      </c>
      <c r="G35" s="25">
        <f>Tabelle!G26</f>
        <v>0.142</v>
      </c>
      <c r="I35" s="21">
        <f t="shared" si="5"/>
        <v>168000</v>
      </c>
      <c r="J35" s="21"/>
      <c r="K35" s="29"/>
      <c r="L35" s="24">
        <f t="shared" si="0"/>
        <v>2184</v>
      </c>
      <c r="M35" s="24">
        <f t="shared" si="6"/>
        <v>26208</v>
      </c>
      <c r="N35" s="25">
        <f>Tabelle!G57</f>
        <v>0.156</v>
      </c>
    </row>
    <row r="36" spans="1:14" s="12" customFormat="1" ht="17.25" customHeight="1">
      <c r="A36" s="14"/>
      <c r="B36" s="21">
        <f t="shared" si="4"/>
        <v>108000</v>
      </c>
      <c r="C36" s="21"/>
      <c r="D36" s="22"/>
      <c r="E36" s="23">
        <f t="shared" si="2"/>
        <v>1286.9999999999998</v>
      </c>
      <c r="F36" s="24">
        <f t="shared" si="3"/>
        <v>15443.999999999998</v>
      </c>
      <c r="G36" s="25">
        <f>Tabelle!G27</f>
        <v>0.143</v>
      </c>
      <c r="I36" s="21">
        <f t="shared" si="5"/>
        <v>170000</v>
      </c>
      <c r="J36" s="21"/>
      <c r="K36" s="29"/>
      <c r="L36" s="24">
        <f t="shared" si="0"/>
        <v>2210</v>
      </c>
      <c r="M36" s="24">
        <f t="shared" si="6"/>
        <v>26520</v>
      </c>
      <c r="N36" s="25">
        <f>Tabelle!G58</f>
        <v>0.156</v>
      </c>
    </row>
    <row r="37" spans="1:14" s="12" customFormat="1" ht="17.25" customHeight="1">
      <c r="A37" s="14"/>
      <c r="B37" s="21">
        <f t="shared" si="4"/>
        <v>110000</v>
      </c>
      <c r="C37" s="21"/>
      <c r="D37" s="22"/>
      <c r="E37" s="23">
        <f t="shared" si="2"/>
        <v>1310.8333333333333</v>
      </c>
      <c r="F37" s="24">
        <f t="shared" si="3"/>
        <v>15729.999999999998</v>
      </c>
      <c r="G37" s="25">
        <f>Tabelle!G28</f>
        <v>0.143</v>
      </c>
      <c r="I37" s="21">
        <f t="shared" si="5"/>
        <v>172000</v>
      </c>
      <c r="J37" s="21"/>
      <c r="K37" s="29"/>
      <c r="L37" s="24">
        <f t="shared" si="0"/>
        <v>2236</v>
      </c>
      <c r="M37" s="24">
        <f t="shared" si="6"/>
        <v>26832</v>
      </c>
      <c r="N37" s="25">
        <f>Tabelle!G59</f>
        <v>0.156</v>
      </c>
    </row>
    <row r="38" spans="1:14" s="12" customFormat="1" ht="17.25" customHeight="1">
      <c r="A38" s="14"/>
      <c r="B38" s="21">
        <f t="shared" si="4"/>
        <v>112000</v>
      </c>
      <c r="C38" s="21"/>
      <c r="D38" s="22"/>
      <c r="E38" s="23">
        <f t="shared" si="2"/>
        <v>1334.6666666666665</v>
      </c>
      <c r="F38" s="24">
        <f t="shared" si="3"/>
        <v>16015.999999999998</v>
      </c>
      <c r="G38" s="25">
        <f>Tabelle!G29</f>
        <v>0.143</v>
      </c>
      <c r="I38" s="21">
        <f t="shared" si="5"/>
        <v>174000</v>
      </c>
      <c r="J38" s="21"/>
      <c r="K38" s="29"/>
      <c r="L38" s="24">
        <f t="shared" si="0"/>
        <v>2276.5</v>
      </c>
      <c r="M38" s="24">
        <f t="shared" si="6"/>
        <v>27318</v>
      </c>
      <c r="N38" s="25">
        <f>Tabelle!G60</f>
        <v>0.157</v>
      </c>
    </row>
    <row r="39" spans="1:14" s="12" customFormat="1" ht="17.25" customHeight="1">
      <c r="A39" s="14"/>
      <c r="B39" s="21">
        <f t="shared" si="4"/>
        <v>114000</v>
      </c>
      <c r="C39" s="21"/>
      <c r="D39" s="22"/>
      <c r="E39" s="23">
        <f t="shared" si="2"/>
        <v>1368</v>
      </c>
      <c r="F39" s="24">
        <f t="shared" si="3"/>
        <v>16416</v>
      </c>
      <c r="G39" s="25">
        <f>Tabelle!G30</f>
        <v>0.144</v>
      </c>
      <c r="I39" s="21">
        <f t="shared" si="5"/>
        <v>176000</v>
      </c>
      <c r="J39" s="21"/>
      <c r="K39" s="29"/>
      <c r="L39" s="24">
        <f t="shared" si="0"/>
        <v>2302.6666666666665</v>
      </c>
      <c r="M39" s="24">
        <f t="shared" si="6"/>
        <v>27632</v>
      </c>
      <c r="N39" s="25">
        <f>Tabelle!G61</f>
        <v>0.157</v>
      </c>
    </row>
    <row r="40" spans="1:14" s="12" customFormat="1" ht="17.25" customHeight="1">
      <c r="A40" s="14"/>
      <c r="B40" s="21">
        <f t="shared" si="4"/>
        <v>116000</v>
      </c>
      <c r="C40" s="21"/>
      <c r="D40" s="22"/>
      <c r="E40" s="23">
        <f t="shared" si="2"/>
        <v>1392</v>
      </c>
      <c r="F40" s="24">
        <f t="shared" si="3"/>
        <v>16704</v>
      </c>
      <c r="G40" s="25">
        <f>Tabelle!G31</f>
        <v>0.144</v>
      </c>
      <c r="I40" s="21">
        <f t="shared" si="5"/>
        <v>178000</v>
      </c>
      <c r="J40" s="21"/>
      <c r="K40" s="29"/>
      <c r="L40" s="24">
        <f t="shared" si="0"/>
        <v>2343.6666666666665</v>
      </c>
      <c r="M40" s="24">
        <f t="shared" si="6"/>
        <v>28124</v>
      </c>
      <c r="N40" s="25">
        <f>Tabelle!G62</f>
        <v>0.158</v>
      </c>
    </row>
    <row r="41" spans="1:14" s="12" customFormat="1" ht="17.25" customHeight="1">
      <c r="A41" s="14"/>
      <c r="B41" s="21">
        <f t="shared" si="4"/>
        <v>118000</v>
      </c>
      <c r="C41" s="21"/>
      <c r="D41" s="22"/>
      <c r="E41" s="23">
        <f t="shared" si="2"/>
        <v>1425.8333333333333</v>
      </c>
      <c r="F41" s="24">
        <f t="shared" si="3"/>
        <v>17110</v>
      </c>
      <c r="G41" s="25">
        <f>Tabelle!G32</f>
        <v>0.145</v>
      </c>
      <c r="I41" s="21">
        <f t="shared" si="5"/>
        <v>180000</v>
      </c>
      <c r="J41" s="21"/>
      <c r="K41" s="29"/>
      <c r="L41" s="24">
        <f t="shared" si="0"/>
        <v>2370</v>
      </c>
      <c r="M41" s="24">
        <f t="shared" si="6"/>
        <v>28440</v>
      </c>
      <c r="N41" s="25">
        <f>N40</f>
        <v>0.158</v>
      </c>
    </row>
    <row r="42" spans="1:7" s="12" customFormat="1" ht="17.25" customHeight="1">
      <c r="A42" s="14"/>
      <c r="B42" s="21">
        <f t="shared" si="4"/>
        <v>120000</v>
      </c>
      <c r="C42" s="21"/>
      <c r="D42" s="22"/>
      <c r="E42" s="23">
        <f t="shared" si="2"/>
        <v>1450</v>
      </c>
      <c r="F42" s="24">
        <f t="shared" si="3"/>
        <v>17400</v>
      </c>
      <c r="G42" s="25">
        <f>Tabelle!G33</f>
        <v>0.145</v>
      </c>
    </row>
    <row r="43" s="12" customFormat="1" ht="17.25" customHeight="1">
      <c r="I43" s="26" t="s">
        <v>16</v>
      </c>
    </row>
    <row r="44" spans="9:14" s="12" customFormat="1" ht="17.25" customHeight="1">
      <c r="I44" s="22" t="s">
        <v>6</v>
      </c>
      <c r="J44" s="22"/>
      <c r="K44" s="29"/>
      <c r="L44" s="23">
        <v>2400</v>
      </c>
      <c r="M44" s="23">
        <f>+L44*12</f>
        <v>28800</v>
      </c>
      <c r="N44" s="25"/>
    </row>
    <row r="45" spans="9:14" s="12" customFormat="1" ht="17.25" customHeight="1">
      <c r="I45" s="22" t="s">
        <v>7</v>
      </c>
      <c r="J45" s="22"/>
      <c r="K45" s="29"/>
      <c r="L45" s="24">
        <v>2800</v>
      </c>
      <c r="M45" s="24">
        <f>+L45*12</f>
        <v>33600</v>
      </c>
      <c r="N45" s="25"/>
    </row>
    <row r="46" spans="9:14" s="12" customFormat="1" ht="17.25" customHeight="1">
      <c r="I46" s="22" t="s">
        <v>8</v>
      </c>
      <c r="J46" s="22"/>
      <c r="K46" s="29"/>
      <c r="L46" s="24">
        <v>3000</v>
      </c>
      <c r="M46" s="24">
        <f>+L46*12</f>
        <v>36000</v>
      </c>
      <c r="N46" s="25"/>
    </row>
    <row r="47" s="12" customFormat="1" ht="17.25" customHeight="1">
      <c r="N47" s="30"/>
    </row>
    <row r="48" spans="2:14" s="12" customFormat="1" ht="17.25" customHeight="1">
      <c r="B48" s="26"/>
      <c r="C48" s="26"/>
      <c r="D48" s="26"/>
      <c r="E48" s="27"/>
      <c r="F48" s="28"/>
      <c r="G48" s="28"/>
      <c r="N48" s="28"/>
    </row>
    <row r="49" spans="1:14" s="5" customFormat="1" ht="15" customHeight="1">
      <c r="A49" s="31" t="s">
        <v>9</v>
      </c>
      <c r="B49" s="1"/>
      <c r="C49" s="1"/>
      <c r="D49" s="1"/>
      <c r="E49" s="2"/>
      <c r="F49" s="3"/>
      <c r="G49" s="3"/>
      <c r="H49" s="12"/>
      <c r="I49" s="12"/>
      <c r="J49" s="12"/>
      <c r="K49" s="12"/>
      <c r="L49" s="4"/>
      <c r="N49" s="3"/>
    </row>
    <row r="50" spans="1:14" s="5" customFormat="1" ht="15" customHeight="1">
      <c r="A50" s="32"/>
      <c r="B50" s="33" t="s">
        <v>10</v>
      </c>
      <c r="C50" s="34"/>
      <c r="D50" s="34"/>
      <c r="E50" s="35"/>
      <c r="F50" s="28"/>
      <c r="G50" s="28"/>
      <c r="H50" s="26"/>
      <c r="I50" s="26"/>
      <c r="J50" s="26"/>
      <c r="K50" s="26"/>
      <c r="L50" s="36"/>
      <c r="N50" s="3"/>
    </row>
    <row r="51" spans="1:14" s="5" customFormat="1" ht="15" customHeight="1">
      <c r="A51" s="26"/>
      <c r="B51" s="34" t="s">
        <v>0</v>
      </c>
      <c r="C51" s="34"/>
      <c r="D51" s="34"/>
      <c r="E51" s="35"/>
      <c r="F51" s="28"/>
      <c r="G51" s="28"/>
      <c r="H51" s="26"/>
      <c r="I51" s="26"/>
      <c r="J51" s="26"/>
      <c r="K51" s="26"/>
      <c r="L51" s="36"/>
      <c r="N51" s="3"/>
    </row>
    <row r="52" spans="1:14" s="5" customFormat="1" ht="9" customHeight="1">
      <c r="A52" s="26"/>
      <c r="B52" s="34"/>
      <c r="C52" s="34"/>
      <c r="D52" s="34"/>
      <c r="E52" s="35"/>
      <c r="F52" s="28"/>
      <c r="G52" s="28"/>
      <c r="H52" s="26"/>
      <c r="I52" s="26"/>
      <c r="J52" s="26"/>
      <c r="K52" s="26"/>
      <c r="L52" s="36"/>
      <c r="N52" s="3"/>
    </row>
    <row r="53" spans="1:14" s="5" customFormat="1" ht="15" customHeight="1">
      <c r="A53" s="26"/>
      <c r="B53" s="37" t="s">
        <v>11</v>
      </c>
      <c r="C53" s="37"/>
      <c r="D53" s="37"/>
      <c r="E53" s="38" t="s">
        <v>12</v>
      </c>
      <c r="F53" s="28"/>
      <c r="G53" s="28"/>
      <c r="H53" s="26"/>
      <c r="I53" s="26"/>
      <c r="J53" s="26"/>
      <c r="K53" s="26"/>
      <c r="L53" s="36"/>
      <c r="N53" s="3"/>
    </row>
    <row r="54" spans="1:14" s="5" customFormat="1" ht="16.65" customHeight="1">
      <c r="A54" s="26"/>
      <c r="B54" s="22" t="s">
        <v>13</v>
      </c>
      <c r="C54" s="22"/>
      <c r="D54" s="22"/>
      <c r="E54" s="38" t="s">
        <v>12</v>
      </c>
      <c r="F54" s="28"/>
      <c r="G54" s="28"/>
      <c r="H54" s="26"/>
      <c r="I54" s="26"/>
      <c r="J54" s="26"/>
      <c r="K54" s="26"/>
      <c r="L54" s="36"/>
      <c r="N54" s="3"/>
    </row>
    <row r="55" spans="1:14" s="5" customFormat="1" ht="16.65" customHeight="1">
      <c r="A55" s="26"/>
      <c r="B55" s="34"/>
      <c r="C55" s="34"/>
      <c r="D55" s="34"/>
      <c r="E55" s="35"/>
      <c r="F55" s="28"/>
      <c r="G55" s="28"/>
      <c r="H55" s="26"/>
      <c r="I55" s="26"/>
      <c r="J55" s="26"/>
      <c r="K55" s="26"/>
      <c r="L55" s="36"/>
      <c r="N55" s="3"/>
    </row>
    <row r="56" spans="1:14" s="5" customFormat="1" ht="16.65" customHeight="1">
      <c r="A56" s="26"/>
      <c r="B56" s="34"/>
      <c r="C56" s="34"/>
      <c r="D56" s="34"/>
      <c r="E56" s="35"/>
      <c r="F56" s="28"/>
      <c r="G56" s="28"/>
      <c r="H56" s="26"/>
      <c r="I56" s="26"/>
      <c r="J56" s="26"/>
      <c r="K56" s="26"/>
      <c r="L56" s="36"/>
      <c r="N56" s="3"/>
    </row>
    <row r="57" spans="1:14" s="5" customFormat="1" ht="12.75">
      <c r="A57" s="30" t="s">
        <v>15</v>
      </c>
      <c r="B57" s="30"/>
      <c r="C57" s="34"/>
      <c r="D57" s="34"/>
      <c r="E57" s="35"/>
      <c r="F57" s="28"/>
      <c r="G57" s="28"/>
      <c r="H57" s="26"/>
      <c r="I57" s="26"/>
      <c r="J57" s="26"/>
      <c r="K57" s="26"/>
      <c r="L57" s="36"/>
      <c r="N57" s="3"/>
    </row>
    <row r="58" spans="1:14" s="5" customFormat="1" ht="12.75">
      <c r="A58" s="30" t="s">
        <v>14</v>
      </c>
      <c r="B58" s="34"/>
      <c r="C58" s="34"/>
      <c r="D58" s="34"/>
      <c r="E58" s="35"/>
      <c r="F58" s="28"/>
      <c r="G58" s="28"/>
      <c r="H58" s="26"/>
      <c r="I58" s="26"/>
      <c r="J58" s="26"/>
      <c r="K58" s="26"/>
      <c r="L58" s="36"/>
      <c r="N58" s="3"/>
    </row>
    <row r="59" spans="1:14" s="5" customFormat="1" ht="12.75">
      <c r="A59" s="30"/>
      <c r="B59" s="34"/>
      <c r="C59" s="34"/>
      <c r="D59" s="34"/>
      <c r="E59" s="35"/>
      <c r="F59" s="28"/>
      <c r="G59" s="28"/>
      <c r="H59" s="26"/>
      <c r="I59" s="26"/>
      <c r="J59" s="26"/>
      <c r="K59" s="26"/>
      <c r="L59" s="36"/>
      <c r="N59" s="3"/>
    </row>
    <row r="60" spans="1:14" s="5" customFormat="1" ht="5.25" customHeight="1">
      <c r="A60" s="30"/>
      <c r="B60" s="34"/>
      <c r="C60" s="34"/>
      <c r="D60" s="34"/>
      <c r="E60" s="35"/>
      <c r="F60" s="28"/>
      <c r="G60" s="28"/>
      <c r="H60" s="26"/>
      <c r="I60" s="26"/>
      <c r="J60" s="26"/>
      <c r="K60" s="26"/>
      <c r="L60" s="36"/>
      <c r="N60" s="3"/>
    </row>
    <row r="61" spans="1:14" s="5" customFormat="1" ht="12.75">
      <c r="A61" s="39"/>
      <c r="B61" s="34"/>
      <c r="C61" s="34"/>
      <c r="D61" s="34"/>
      <c r="E61" s="35"/>
      <c r="F61" s="28"/>
      <c r="G61" s="28"/>
      <c r="H61" s="26"/>
      <c r="I61" s="26"/>
      <c r="J61" s="26"/>
      <c r="K61" s="26"/>
      <c r="L61" s="36"/>
      <c r="N61" s="3"/>
    </row>
    <row r="62" spans="1:14" s="5" customFormat="1" ht="12.75">
      <c r="A62" s="39" t="s">
        <v>137</v>
      </c>
      <c r="B62" s="34"/>
      <c r="C62" s="34"/>
      <c r="D62" s="34"/>
      <c r="E62" s="35"/>
      <c r="F62" s="28"/>
      <c r="G62" s="28"/>
      <c r="H62" s="26"/>
      <c r="I62" s="26"/>
      <c r="J62" s="26"/>
      <c r="K62" s="26"/>
      <c r="L62" s="36"/>
      <c r="N62" s="3"/>
    </row>
    <row r="67" spans="2:14" s="5" customFormat="1" ht="12.75">
      <c r="B67" s="1"/>
      <c r="C67" s="1"/>
      <c r="D67" s="1"/>
      <c r="E67" s="2"/>
      <c r="F67" s="3"/>
      <c r="G67" s="3"/>
      <c r="H67" s="12"/>
      <c r="I67" s="12"/>
      <c r="J67" s="12"/>
      <c r="K67" s="12"/>
      <c r="L67" s="4"/>
      <c r="N67" s="3"/>
    </row>
    <row r="68" spans="8:11" ht="12.75">
      <c r="H68" s="15"/>
      <c r="I68" s="15"/>
      <c r="J68" s="15"/>
      <c r="K68" s="15"/>
    </row>
    <row r="69" spans="8:11" ht="12.75">
      <c r="H69" s="15"/>
      <c r="I69" s="15"/>
      <c r="J69" s="15"/>
      <c r="K69" s="15"/>
    </row>
    <row r="70" spans="8:11" ht="12.75">
      <c r="H70" s="15"/>
      <c r="I70" s="15"/>
      <c r="J70" s="15"/>
      <c r="K70" s="15"/>
    </row>
    <row r="71" spans="8:11" ht="12.75">
      <c r="H71" s="15"/>
      <c r="I71" s="15"/>
      <c r="J71" s="15"/>
      <c r="K71" s="15"/>
    </row>
    <row r="72" spans="8:11" ht="12.75">
      <c r="H72" s="15"/>
      <c r="I72" s="15"/>
      <c r="J72" s="15"/>
      <c r="K72" s="15"/>
    </row>
    <row r="73" spans="8:11" ht="12.75">
      <c r="H73" s="15"/>
      <c r="I73" s="15"/>
      <c r="J73" s="15"/>
      <c r="K73" s="15"/>
    </row>
    <row r="74" spans="8:11" ht="12.75">
      <c r="H74" s="15"/>
      <c r="I74" s="15"/>
      <c r="J74" s="15"/>
      <c r="K74" s="15"/>
    </row>
    <row r="75" spans="8:11" ht="12.75">
      <c r="H75" s="15"/>
      <c r="I75" s="15"/>
      <c r="J75" s="15"/>
      <c r="K75" s="15"/>
    </row>
    <row r="76" spans="8:11" ht="12.75">
      <c r="H76" s="15"/>
      <c r="I76" s="15"/>
      <c r="J76" s="15"/>
      <c r="K76" s="15"/>
    </row>
    <row r="77" spans="8:11" ht="12.75">
      <c r="H77" s="15"/>
      <c r="I77" s="15"/>
      <c r="J77" s="15"/>
      <c r="K77" s="15"/>
    </row>
    <row r="78" spans="8:11" ht="12.75">
      <c r="H78" s="15"/>
      <c r="I78" s="15"/>
      <c r="J78" s="15"/>
      <c r="K78" s="15"/>
    </row>
    <row r="79" spans="8:11" ht="12.75">
      <c r="H79" s="15"/>
      <c r="I79" s="15"/>
      <c r="J79" s="15"/>
      <c r="K79" s="15"/>
    </row>
    <row r="80" spans="8:11" ht="12.75">
      <c r="H80" s="15"/>
      <c r="I80" s="15"/>
      <c r="J80" s="15"/>
      <c r="K80" s="15"/>
    </row>
    <row r="81" spans="8:11" ht="12.75">
      <c r="H81" s="15"/>
      <c r="I81" s="15"/>
      <c r="J81" s="15"/>
      <c r="K81" s="15"/>
    </row>
    <row r="82" spans="8:11" ht="12.75">
      <c r="H82" s="15"/>
      <c r="I82" s="15"/>
      <c r="J82" s="15"/>
      <c r="K82" s="15"/>
    </row>
    <row r="83" spans="8:11" ht="12.75">
      <c r="H83" s="15"/>
      <c r="I83" s="15"/>
      <c r="J83" s="15"/>
      <c r="K83" s="15"/>
    </row>
    <row r="84" spans="8:11" ht="12.75">
      <c r="H84" s="15"/>
      <c r="I84" s="15"/>
      <c r="J84" s="15"/>
      <c r="K84" s="15"/>
    </row>
    <row r="85" spans="8:11" ht="12.75">
      <c r="H85" s="15"/>
      <c r="I85" s="15"/>
      <c r="J85" s="15"/>
      <c r="K85" s="15"/>
    </row>
    <row r="86" spans="8:11" ht="12.75">
      <c r="H86" s="15"/>
      <c r="I86" s="15"/>
      <c r="J86" s="15"/>
      <c r="K86" s="15"/>
    </row>
    <row r="87" spans="8:11" ht="12.75">
      <c r="H87" s="15"/>
      <c r="I87" s="15"/>
      <c r="J87" s="15"/>
      <c r="K87" s="15"/>
    </row>
    <row r="88" spans="8:11" ht="12.75">
      <c r="H88" s="15"/>
      <c r="I88" s="15"/>
      <c r="J88" s="15"/>
      <c r="K88" s="15"/>
    </row>
    <row r="89" spans="8:11" ht="12.75">
      <c r="H89" s="15"/>
      <c r="I89" s="15"/>
      <c r="J89" s="15"/>
      <c r="K89" s="15"/>
    </row>
    <row r="90" spans="8:11" ht="12.75">
      <c r="H90" s="15"/>
      <c r="I90" s="15"/>
      <c r="J90" s="15"/>
      <c r="K90" s="15"/>
    </row>
    <row r="91" spans="8:11" ht="12.75">
      <c r="H91" s="15"/>
      <c r="I91" s="15"/>
      <c r="J91" s="15"/>
      <c r="K91" s="15"/>
    </row>
    <row r="92" spans="8:11" ht="12.75">
      <c r="H92" s="15"/>
      <c r="I92" s="15"/>
      <c r="J92" s="15"/>
      <c r="K92" s="15"/>
    </row>
    <row r="93" spans="8:11" ht="12.75">
      <c r="H93" s="15"/>
      <c r="I93" s="15"/>
      <c r="J93" s="15"/>
      <c r="K93" s="15"/>
    </row>
    <row r="94" spans="8:11" ht="12.75">
      <c r="H94" s="15"/>
      <c r="I94" s="15"/>
      <c r="J94" s="15"/>
      <c r="K94" s="15"/>
    </row>
    <row r="95" spans="8:11" ht="12.75">
      <c r="H95" s="15"/>
      <c r="I95" s="15"/>
      <c r="J95" s="15"/>
      <c r="K95" s="15"/>
    </row>
    <row r="96" spans="8:11" ht="12.75">
      <c r="H96" s="15"/>
      <c r="I96" s="15"/>
      <c r="J96" s="15"/>
      <c r="K96" s="15"/>
    </row>
    <row r="97" spans="8:11" ht="12.75">
      <c r="H97" s="15"/>
      <c r="I97" s="15"/>
      <c r="J97" s="15"/>
      <c r="K97" s="15"/>
    </row>
    <row r="98" spans="8:11" ht="12.75">
      <c r="H98" s="15"/>
      <c r="I98" s="15"/>
      <c r="J98" s="15"/>
      <c r="K98" s="15"/>
    </row>
    <row r="99" spans="8:11" ht="12.75">
      <c r="H99" s="15"/>
      <c r="I99" s="15"/>
      <c r="J99" s="15"/>
      <c r="K99" s="15"/>
    </row>
    <row r="100" spans="8:11" ht="12.75">
      <c r="H100" s="15"/>
      <c r="I100" s="15"/>
      <c r="J100" s="15"/>
      <c r="K100" s="15"/>
    </row>
    <row r="101" spans="8:11" ht="12.75">
      <c r="H101" s="15"/>
      <c r="I101" s="15"/>
      <c r="J101" s="15"/>
      <c r="K101" s="15"/>
    </row>
    <row r="102" spans="8:11" ht="12.75">
      <c r="H102" s="15"/>
      <c r="I102" s="15"/>
      <c r="J102" s="15"/>
      <c r="K102" s="15"/>
    </row>
    <row r="103" spans="8:11" ht="12.75">
      <c r="H103" s="15"/>
      <c r="I103" s="15"/>
      <c r="J103" s="15"/>
      <c r="K103" s="15"/>
    </row>
    <row r="104" spans="8:11" ht="12.75">
      <c r="H104" s="15"/>
      <c r="I104" s="15"/>
      <c r="J104" s="15"/>
      <c r="K104" s="15"/>
    </row>
    <row r="105" spans="8:11" ht="12.75">
      <c r="H105" s="15"/>
      <c r="I105" s="15"/>
      <c r="J105" s="15"/>
      <c r="K105" s="15"/>
    </row>
    <row r="106" spans="8:11" ht="12.75">
      <c r="H106" s="15"/>
      <c r="I106" s="15"/>
      <c r="J106" s="15"/>
      <c r="K106" s="15"/>
    </row>
    <row r="107" spans="8:11" ht="12.75">
      <c r="H107" s="15"/>
      <c r="I107" s="15"/>
      <c r="J107" s="15"/>
      <c r="K107" s="15"/>
    </row>
    <row r="108" spans="8:11" ht="12.75">
      <c r="H108" s="15"/>
      <c r="I108" s="15"/>
      <c r="J108" s="15"/>
      <c r="K108" s="15"/>
    </row>
    <row r="109" spans="8:11" ht="12.75">
      <c r="H109" s="15"/>
      <c r="I109" s="15"/>
      <c r="J109" s="15"/>
      <c r="K109" s="15"/>
    </row>
    <row r="110" spans="8:11" ht="12.75">
      <c r="H110" s="15"/>
      <c r="I110" s="15"/>
      <c r="J110" s="15"/>
      <c r="K110" s="15"/>
    </row>
    <row r="111" spans="8:11" ht="12.75">
      <c r="H111" s="15"/>
      <c r="I111" s="15"/>
      <c r="J111" s="15"/>
      <c r="K111" s="15"/>
    </row>
    <row r="112" spans="8:11" ht="12.75">
      <c r="H112" s="15"/>
      <c r="I112" s="15"/>
      <c r="J112" s="15"/>
      <c r="K112" s="15"/>
    </row>
    <row r="113" spans="8:11" ht="12.75">
      <c r="H113" s="15"/>
      <c r="I113" s="15"/>
      <c r="J113" s="15"/>
      <c r="K113" s="15"/>
    </row>
    <row r="114" spans="8:11" ht="12.75">
      <c r="H114" s="15"/>
      <c r="I114" s="15"/>
      <c r="J114" s="15"/>
      <c r="K114" s="15"/>
    </row>
    <row r="115" ht="12.75">
      <c r="H115" s="15"/>
    </row>
  </sheetData>
  <sheetProtection algorithmName="SHA-512" hashValue="B/PRIJAoAbZ2CTIoGtqdZt71CDQEgyoEPGsjvdn1ygtOm413BSdv35wO9wMjb0xrnP7rMFkktYMtSqjYMas65A==" saltValue="nTbfT4qAzPH+MTKQTZNqMQ==" spinCount="100000" sheet="1" selectLockedCells="1"/>
  <mergeCells count="8">
    <mergeCell ref="A6:N6"/>
    <mergeCell ref="A5:N5"/>
    <mergeCell ref="A4:N4"/>
    <mergeCell ref="A9:C9"/>
    <mergeCell ref="E9:G9"/>
    <mergeCell ref="I9:J9"/>
    <mergeCell ref="L9:N9"/>
    <mergeCell ref="A7:N7"/>
  </mergeCells>
  <printOptions/>
  <pageMargins left="0.7086614173228347" right="0.1968503937007874" top="0.984251968503937" bottom="0.7874015748031497" header="0.5118110236220472" footer="0.5118110236220472"/>
  <pageSetup fitToHeight="1" fitToWidth="1" horizontalDpi="300" verticalDpi="300" orientation="portrait" paperSize="9" scale="70" r:id="rId2"/>
  <headerFooter alignWithMargins="0">
    <oddHeader>&amp;R&amp;G</oddHeader>
  </headerFooter>
  <ignoredErrors>
    <ignoredError sqref="I17" formula="1"/>
  </ignoredError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2"/>
  <sheetViews>
    <sheetView showGridLines="0" view="pageLayout" zoomScale="90" zoomScalePageLayoutView="90" workbookViewId="0" topLeftCell="A43">
      <selection activeCell="F10" sqref="F10"/>
    </sheetView>
  </sheetViews>
  <sheetFormatPr defaultColWidth="11.421875" defaultRowHeight="12.75"/>
  <cols>
    <col min="1" max="1" width="45.140625" style="5" customWidth="1"/>
    <col min="2" max="2" width="2.28125" style="5" customWidth="1"/>
    <col min="3" max="4" width="17.8515625" style="5" customWidth="1"/>
    <col min="5" max="5" width="5.421875" style="5" customWidth="1"/>
    <col min="6" max="7" width="16.28125" style="5" customWidth="1"/>
    <col min="8" max="16384" width="11.421875" style="5" customWidth="1"/>
  </cols>
  <sheetData>
    <row r="1" spans="1:2" ht="31.5" customHeight="1">
      <c r="A1" s="78" t="s">
        <v>99</v>
      </c>
      <c r="B1" s="79"/>
    </row>
    <row r="2" spans="1:2" ht="21.9" customHeight="1">
      <c r="A2" s="80" t="s">
        <v>98</v>
      </c>
      <c r="B2" s="80"/>
    </row>
    <row r="4" spans="1:5" ht="13.8">
      <c r="A4" s="5" t="s">
        <v>97</v>
      </c>
      <c r="C4" s="58"/>
      <c r="D4" s="58"/>
      <c r="E4" s="58"/>
    </row>
    <row r="5" spans="1:5" ht="13.8">
      <c r="A5" s="58"/>
      <c r="B5" s="58"/>
      <c r="C5" s="58"/>
      <c r="D5" s="58"/>
      <c r="E5" s="58"/>
    </row>
    <row r="7" spans="1:5" s="81" customFormat="1" ht="39.75" customHeight="1">
      <c r="A7" s="103" t="s">
        <v>130</v>
      </c>
      <c r="B7" s="99"/>
      <c r="C7" s="100" t="s">
        <v>117</v>
      </c>
      <c r="D7" s="101" t="s">
        <v>118</v>
      </c>
      <c r="E7" s="99"/>
    </row>
    <row r="8" spans="1:5" s="85" customFormat="1" ht="12.75">
      <c r="A8" s="82"/>
      <c r="B8" s="83"/>
      <c r="C8" s="84" t="s">
        <v>115</v>
      </c>
      <c r="D8" s="84" t="s">
        <v>114</v>
      </c>
      <c r="E8" s="83"/>
    </row>
    <row r="10" spans="1:5" ht="13.8">
      <c r="A10" s="102" t="s">
        <v>128</v>
      </c>
      <c r="B10" s="86"/>
      <c r="C10" s="87">
        <v>1200</v>
      </c>
      <c r="D10" s="88">
        <v>1540</v>
      </c>
      <c r="E10" s="89"/>
    </row>
    <row r="11" spans="1:5" ht="13.8">
      <c r="A11" s="86">
        <v>98000</v>
      </c>
      <c r="B11" s="86"/>
      <c r="C11" s="87">
        <v>1225</v>
      </c>
      <c r="D11" s="88">
        <v>1570</v>
      </c>
      <c r="E11" s="89"/>
    </row>
    <row r="12" spans="1:5" ht="13.8">
      <c r="A12" s="86"/>
      <c r="B12" s="86"/>
      <c r="C12" s="87"/>
      <c r="D12" s="88"/>
      <c r="E12" s="89"/>
    </row>
    <row r="13" spans="1:7" s="9" customFormat="1" ht="13.8">
      <c r="A13" s="86">
        <v>100000</v>
      </c>
      <c r="B13" s="86"/>
      <c r="C13" s="87">
        <v>1250</v>
      </c>
      <c r="D13" s="88">
        <v>1600</v>
      </c>
      <c r="E13" s="89"/>
      <c r="F13" s="5"/>
      <c r="G13" s="5"/>
    </row>
    <row r="14" spans="1:5" ht="13.8">
      <c r="A14" s="86">
        <v>102000</v>
      </c>
      <c r="B14" s="86"/>
      <c r="C14" s="87">
        <f>C13+30</f>
        <v>1280</v>
      </c>
      <c r="D14" s="88">
        <v>1640</v>
      </c>
      <c r="E14" s="89"/>
    </row>
    <row r="15" spans="1:5" ht="13.8">
      <c r="A15" s="86">
        <v>104000</v>
      </c>
      <c r="B15" s="86"/>
      <c r="C15" s="87">
        <f>C14+30</f>
        <v>1310</v>
      </c>
      <c r="D15" s="88">
        <v>1680</v>
      </c>
      <c r="E15" s="89"/>
    </row>
    <row r="16" spans="1:5" ht="13.8">
      <c r="A16" s="86">
        <v>106000</v>
      </c>
      <c r="B16" s="86"/>
      <c r="C16" s="87">
        <f>C15+30</f>
        <v>1340</v>
      </c>
      <c r="D16" s="88">
        <v>1720</v>
      </c>
      <c r="E16" s="89"/>
    </row>
    <row r="17" spans="1:5" ht="13.8">
      <c r="A17" s="86">
        <v>108000</v>
      </c>
      <c r="B17" s="86"/>
      <c r="C17" s="87">
        <f>C16+30</f>
        <v>1370</v>
      </c>
      <c r="D17" s="88">
        <v>1760</v>
      </c>
      <c r="E17" s="89"/>
    </row>
    <row r="18" spans="1:8" ht="13.8">
      <c r="A18" s="86"/>
      <c r="B18" s="86"/>
      <c r="C18" s="87"/>
      <c r="D18" s="88"/>
      <c r="E18" s="89"/>
      <c r="F18" s="9"/>
      <c r="G18" s="9"/>
      <c r="H18" s="9"/>
    </row>
    <row r="19" spans="1:8" s="9" customFormat="1" ht="13.8">
      <c r="A19" s="86">
        <v>110000</v>
      </c>
      <c r="B19" s="86"/>
      <c r="C19" s="87">
        <f>C17+30</f>
        <v>1400</v>
      </c>
      <c r="D19" s="88">
        <v>1800</v>
      </c>
      <c r="E19" s="89"/>
      <c r="F19" s="5"/>
      <c r="G19" s="5"/>
      <c r="H19" s="5"/>
    </row>
    <row r="20" spans="1:5" ht="13.8">
      <c r="A20" s="86">
        <v>112000</v>
      </c>
      <c r="B20" s="86"/>
      <c r="C20" s="87">
        <f>C19+30</f>
        <v>1430</v>
      </c>
      <c r="D20" s="88">
        <v>1840</v>
      </c>
      <c r="E20" s="89"/>
    </row>
    <row r="21" spans="1:5" ht="13.8">
      <c r="A21" s="86">
        <v>114000</v>
      </c>
      <c r="B21" s="86"/>
      <c r="C21" s="87">
        <f>C20+30</f>
        <v>1460</v>
      </c>
      <c r="D21" s="88">
        <v>1860</v>
      </c>
      <c r="E21" s="89"/>
    </row>
    <row r="22" spans="1:5" ht="13.8">
      <c r="A22" s="86">
        <v>116000</v>
      </c>
      <c r="B22" s="86"/>
      <c r="C22" s="87">
        <f>C21+30</f>
        <v>1490</v>
      </c>
      <c r="D22" s="88">
        <v>1920</v>
      </c>
      <c r="E22" s="89"/>
    </row>
    <row r="23" spans="1:5" ht="13.8">
      <c r="A23" s="86">
        <v>118000</v>
      </c>
      <c r="B23" s="86"/>
      <c r="C23" s="87">
        <f>C22+30</f>
        <v>1520</v>
      </c>
      <c r="D23" s="88">
        <v>1960</v>
      </c>
      <c r="E23" s="89"/>
    </row>
    <row r="24" spans="1:8" ht="13.8">
      <c r="A24" s="86"/>
      <c r="B24" s="86"/>
      <c r="C24" s="87"/>
      <c r="D24" s="88"/>
      <c r="E24" s="89"/>
      <c r="H24" s="9"/>
    </row>
    <row r="25" spans="1:8" s="9" customFormat="1" ht="13.8">
      <c r="A25" s="90">
        <v>120000</v>
      </c>
      <c r="B25" s="90"/>
      <c r="C25" s="91">
        <v>1550</v>
      </c>
      <c r="D25" s="92">
        <v>2000</v>
      </c>
      <c r="E25" s="89"/>
      <c r="F25" s="5"/>
      <c r="G25" s="5"/>
      <c r="H25" s="5"/>
    </row>
    <row r="26" spans="1:5" ht="13.8">
      <c r="A26" s="86">
        <v>122000</v>
      </c>
      <c r="B26" s="86"/>
      <c r="C26" s="93">
        <f>C25+30</f>
        <v>1580</v>
      </c>
      <c r="D26" s="94">
        <v>2040</v>
      </c>
      <c r="E26" s="89"/>
    </row>
    <row r="27" spans="1:5" ht="13.8">
      <c r="A27" s="86">
        <v>124000</v>
      </c>
      <c r="B27" s="86"/>
      <c r="C27" s="93">
        <f>C26+30</f>
        <v>1610</v>
      </c>
      <c r="D27" s="94">
        <v>2080</v>
      </c>
      <c r="E27" s="89"/>
    </row>
    <row r="28" spans="1:5" ht="13.8">
      <c r="A28" s="86">
        <v>126000</v>
      </c>
      <c r="B28" s="86"/>
      <c r="C28" s="93">
        <f>C27+30</f>
        <v>1640</v>
      </c>
      <c r="D28" s="94">
        <v>2120</v>
      </c>
      <c r="E28" s="89"/>
    </row>
    <row r="29" spans="1:5" ht="13.8">
      <c r="A29" s="86">
        <v>128000</v>
      </c>
      <c r="B29" s="86"/>
      <c r="C29" s="93">
        <f>C28+30</f>
        <v>1670</v>
      </c>
      <c r="D29" s="94">
        <v>2160</v>
      </c>
      <c r="E29" s="89"/>
    </row>
    <row r="30" spans="1:5" ht="13.8">
      <c r="A30" s="86"/>
      <c r="B30" s="86"/>
      <c r="C30" s="93"/>
      <c r="D30" s="94"/>
      <c r="E30" s="89"/>
    </row>
    <row r="31" spans="1:5" s="9" customFormat="1" ht="13.8">
      <c r="A31" s="86">
        <v>130000</v>
      </c>
      <c r="B31" s="86"/>
      <c r="C31" s="93">
        <v>1700</v>
      </c>
      <c r="D31" s="94">
        <v>2200</v>
      </c>
      <c r="E31" s="89"/>
    </row>
    <row r="32" spans="1:5" ht="13.8">
      <c r="A32" s="86">
        <v>132000</v>
      </c>
      <c r="B32" s="86"/>
      <c r="C32" s="93">
        <f>C31+30</f>
        <v>1730</v>
      </c>
      <c r="D32" s="94">
        <f>D31+40</f>
        <v>2240</v>
      </c>
      <c r="E32" s="89"/>
    </row>
    <row r="33" spans="1:5" ht="13.8">
      <c r="A33" s="86">
        <v>134000</v>
      </c>
      <c r="B33" s="86"/>
      <c r="C33" s="93">
        <f>C32+30</f>
        <v>1760</v>
      </c>
      <c r="D33" s="94">
        <f>D32+40</f>
        <v>2280</v>
      </c>
      <c r="E33" s="89"/>
    </row>
    <row r="34" spans="1:5" ht="13.8">
      <c r="A34" s="86">
        <v>136000</v>
      </c>
      <c r="B34" s="86"/>
      <c r="C34" s="93">
        <f>C33+30</f>
        <v>1790</v>
      </c>
      <c r="D34" s="94">
        <f>D33+40</f>
        <v>2320</v>
      </c>
      <c r="E34" s="89"/>
    </row>
    <row r="35" spans="1:5" ht="13.8">
      <c r="A35" s="86">
        <v>138000</v>
      </c>
      <c r="B35" s="86"/>
      <c r="C35" s="93">
        <f>C34+30</f>
        <v>1820</v>
      </c>
      <c r="D35" s="94">
        <f>D34+40</f>
        <v>2360</v>
      </c>
      <c r="E35" s="89"/>
    </row>
    <row r="36" spans="1:5" ht="13.8">
      <c r="A36" s="86"/>
      <c r="B36" s="86"/>
      <c r="C36" s="87"/>
      <c r="D36" s="88"/>
      <c r="E36" s="89"/>
    </row>
    <row r="37" spans="1:5" s="9" customFormat="1" ht="13.8">
      <c r="A37" s="86">
        <v>140000</v>
      </c>
      <c r="B37" s="86"/>
      <c r="C37" s="93">
        <v>1850</v>
      </c>
      <c r="D37" s="94">
        <v>2400</v>
      </c>
      <c r="E37" s="89"/>
    </row>
    <row r="38" spans="1:5" ht="13.8">
      <c r="A38" s="86">
        <v>142000</v>
      </c>
      <c r="B38" s="86"/>
      <c r="C38" s="93">
        <f>C37+30</f>
        <v>1880</v>
      </c>
      <c r="D38" s="94">
        <f>D37+40</f>
        <v>2440</v>
      </c>
      <c r="E38" s="89"/>
    </row>
    <row r="39" spans="1:5" ht="13.8">
      <c r="A39" s="86">
        <v>144000</v>
      </c>
      <c r="B39" s="86"/>
      <c r="C39" s="93">
        <f>C38+30</f>
        <v>1910</v>
      </c>
      <c r="D39" s="94">
        <f>D38+40</f>
        <v>2480</v>
      </c>
      <c r="E39" s="89"/>
    </row>
    <row r="40" spans="1:5" ht="13.8">
      <c r="A40" s="86">
        <v>146000</v>
      </c>
      <c r="B40" s="86"/>
      <c r="C40" s="93">
        <f>C39+30</f>
        <v>1940</v>
      </c>
      <c r="D40" s="94">
        <f>D39+40</f>
        <v>2520</v>
      </c>
      <c r="E40" s="89"/>
    </row>
    <row r="41" spans="1:5" ht="13.8">
      <c r="A41" s="86">
        <v>148000</v>
      </c>
      <c r="B41" s="86"/>
      <c r="C41" s="93">
        <f>C40+30</f>
        <v>1970</v>
      </c>
      <c r="D41" s="94">
        <f>D40+40</f>
        <v>2560</v>
      </c>
      <c r="E41" s="89"/>
    </row>
    <row r="42" spans="1:5" ht="13.8">
      <c r="A42" s="86"/>
      <c r="B42" s="86"/>
      <c r="C42" s="87"/>
      <c r="D42" s="88"/>
      <c r="E42" s="89"/>
    </row>
    <row r="43" spans="1:5" s="9" customFormat="1" ht="13.8">
      <c r="A43" s="86">
        <v>150000</v>
      </c>
      <c r="B43" s="86"/>
      <c r="C43" s="93">
        <v>2000</v>
      </c>
      <c r="D43" s="94">
        <v>2600</v>
      </c>
      <c r="E43" s="89"/>
    </row>
    <row r="44" spans="1:5" ht="13.8">
      <c r="A44" s="86">
        <v>152000</v>
      </c>
      <c r="B44" s="86"/>
      <c r="C44" s="93">
        <f aca="true" t="shared" si="0" ref="C44:D47">C43+40</f>
        <v>2040</v>
      </c>
      <c r="D44" s="94">
        <f t="shared" si="0"/>
        <v>2640</v>
      </c>
      <c r="E44" s="89"/>
    </row>
    <row r="45" spans="1:5" ht="13.8">
      <c r="A45" s="86">
        <v>154000</v>
      </c>
      <c r="B45" s="86"/>
      <c r="C45" s="93">
        <f t="shared" si="0"/>
        <v>2080</v>
      </c>
      <c r="D45" s="94">
        <f t="shared" si="0"/>
        <v>2680</v>
      </c>
      <c r="E45" s="89"/>
    </row>
    <row r="46" spans="1:5" ht="13.8">
      <c r="A46" s="86">
        <v>156000</v>
      </c>
      <c r="B46" s="86"/>
      <c r="C46" s="93">
        <f t="shared" si="0"/>
        <v>2120</v>
      </c>
      <c r="D46" s="94">
        <f t="shared" si="0"/>
        <v>2720</v>
      </c>
      <c r="E46" s="89"/>
    </row>
    <row r="47" spans="1:5" ht="13.8">
      <c r="A47" s="86">
        <v>158000</v>
      </c>
      <c r="B47" s="86"/>
      <c r="C47" s="93">
        <f t="shared" si="0"/>
        <v>2160</v>
      </c>
      <c r="D47" s="94">
        <f t="shared" si="0"/>
        <v>2760</v>
      </c>
      <c r="E47" s="89"/>
    </row>
    <row r="48" spans="1:5" ht="13.8">
      <c r="A48" s="86"/>
      <c r="B48" s="86"/>
      <c r="C48" s="93"/>
      <c r="D48" s="94"/>
      <c r="E48" s="85"/>
    </row>
    <row r="49" spans="1:5" ht="13.8">
      <c r="A49" s="86">
        <v>160000</v>
      </c>
      <c r="B49" s="86"/>
      <c r="C49" s="93">
        <v>2200</v>
      </c>
      <c r="D49" s="94">
        <v>2800</v>
      </c>
      <c r="E49" s="85"/>
    </row>
    <row r="50" spans="1:5" ht="13.8">
      <c r="A50" s="86">
        <v>162000</v>
      </c>
      <c r="B50" s="86"/>
      <c r="C50" s="93">
        <f aca="true" t="shared" si="1" ref="C50:D53">C49+40</f>
        <v>2240</v>
      </c>
      <c r="D50" s="94">
        <f t="shared" si="1"/>
        <v>2840</v>
      </c>
      <c r="E50" s="85"/>
    </row>
    <row r="51" spans="1:5" ht="13.8">
      <c r="A51" s="86">
        <v>164000</v>
      </c>
      <c r="B51" s="86"/>
      <c r="C51" s="93">
        <f t="shared" si="1"/>
        <v>2280</v>
      </c>
      <c r="D51" s="94">
        <f t="shared" si="1"/>
        <v>2880</v>
      </c>
      <c r="E51" s="85"/>
    </row>
    <row r="52" spans="1:5" ht="13.8">
      <c r="A52" s="86">
        <v>166000</v>
      </c>
      <c r="B52" s="86"/>
      <c r="C52" s="93">
        <f t="shared" si="1"/>
        <v>2320</v>
      </c>
      <c r="D52" s="94">
        <f t="shared" si="1"/>
        <v>2920</v>
      </c>
      <c r="E52" s="85"/>
    </row>
    <row r="53" spans="1:5" ht="13.8">
      <c r="A53" s="86">
        <v>168000</v>
      </c>
      <c r="B53" s="86"/>
      <c r="C53" s="93">
        <f t="shared" si="1"/>
        <v>2360</v>
      </c>
      <c r="D53" s="94">
        <f t="shared" si="1"/>
        <v>2960</v>
      </c>
      <c r="E53" s="85"/>
    </row>
    <row r="54" spans="1:5" ht="13.8">
      <c r="A54" s="86"/>
      <c r="B54" s="86"/>
      <c r="C54" s="93"/>
      <c r="D54" s="94"/>
      <c r="E54" s="85"/>
    </row>
    <row r="55" spans="1:5" ht="13.8">
      <c r="A55" s="86">
        <v>170000</v>
      </c>
      <c r="B55" s="86"/>
      <c r="C55" s="93">
        <v>2400</v>
      </c>
      <c r="D55" s="94">
        <v>3000</v>
      </c>
      <c r="E55" s="85"/>
    </row>
    <row r="56" spans="1:5" ht="13.8">
      <c r="A56" s="86">
        <v>172000</v>
      </c>
      <c r="B56" s="86"/>
      <c r="C56" s="93">
        <f>C55+40</f>
        <v>2440</v>
      </c>
      <c r="D56" s="94">
        <f>D55+50</f>
        <v>3050</v>
      </c>
      <c r="E56" s="85"/>
    </row>
    <row r="57" spans="1:5" ht="13.8">
      <c r="A57" s="86">
        <v>174000</v>
      </c>
      <c r="B57" s="86"/>
      <c r="C57" s="93">
        <f>C56+40</f>
        <v>2480</v>
      </c>
      <c r="D57" s="94">
        <f>D56+50</f>
        <v>3100</v>
      </c>
      <c r="E57" s="85"/>
    </row>
    <row r="58" spans="1:5" ht="13.8">
      <c r="A58" s="86">
        <v>176000</v>
      </c>
      <c r="B58" s="86"/>
      <c r="C58" s="93">
        <f>C57+40</f>
        <v>2520</v>
      </c>
      <c r="D58" s="94">
        <f>D57+50</f>
        <v>3150</v>
      </c>
      <c r="E58" s="85"/>
    </row>
    <row r="59" spans="1:5" ht="13.8">
      <c r="A59" s="86">
        <v>178000</v>
      </c>
      <c r="B59" s="86"/>
      <c r="C59" s="93">
        <f>C58+40</f>
        <v>2560</v>
      </c>
      <c r="D59" s="94">
        <f>D58+50</f>
        <v>3200</v>
      </c>
      <c r="E59" s="85"/>
    </row>
    <row r="60" spans="1:5" ht="13.8">
      <c r="A60" s="86"/>
      <c r="B60" s="86"/>
      <c r="C60" s="93"/>
      <c r="D60" s="94"/>
      <c r="E60" s="85"/>
    </row>
    <row r="61" spans="1:5" ht="13.8">
      <c r="A61" s="86">
        <v>180000</v>
      </c>
      <c r="B61" s="86"/>
      <c r="C61" s="93">
        <v>2600</v>
      </c>
      <c r="D61" s="94">
        <v>3300</v>
      </c>
      <c r="E61" s="85"/>
    </row>
    <row r="62" spans="1:5" ht="13.8">
      <c r="A62" s="90"/>
      <c r="B62" s="90"/>
      <c r="C62" s="93"/>
      <c r="D62" s="94"/>
      <c r="E62" s="85"/>
    </row>
    <row r="63" spans="1:5" ht="13.8">
      <c r="A63" s="95" t="s">
        <v>116</v>
      </c>
      <c r="B63" s="96"/>
      <c r="C63" s="93">
        <v>2700</v>
      </c>
      <c r="D63" s="94">
        <v>3400</v>
      </c>
      <c r="E63" s="85"/>
    </row>
    <row r="64" spans="1:5" ht="13.8">
      <c r="A64" s="57"/>
      <c r="B64" s="57"/>
      <c r="C64" s="56"/>
      <c r="D64" s="56"/>
      <c r="E64" s="85"/>
    </row>
    <row r="65" spans="1:5" ht="13.8">
      <c r="A65" s="57"/>
      <c r="B65" s="57"/>
      <c r="C65" s="56"/>
      <c r="D65" s="56"/>
      <c r="E65" s="85"/>
    </row>
    <row r="66" spans="1:7" ht="62.25" customHeight="1">
      <c r="A66" s="181" t="s">
        <v>119</v>
      </c>
      <c r="B66" s="181"/>
      <c r="C66" s="181"/>
      <c r="D66" s="181"/>
      <c r="E66" s="181"/>
      <c r="F66" s="181"/>
      <c r="G66" s="104"/>
    </row>
    <row r="67" spans="1:7" ht="36.75" customHeight="1">
      <c r="A67" s="182" t="s">
        <v>120</v>
      </c>
      <c r="B67" s="182"/>
      <c r="C67" s="182"/>
      <c r="D67" s="182"/>
      <c r="E67" s="182"/>
      <c r="F67" s="182"/>
      <c r="G67" s="105"/>
    </row>
    <row r="68" spans="1:7" ht="31.5" customHeight="1">
      <c r="A68" s="182" t="s">
        <v>121</v>
      </c>
      <c r="B68" s="182"/>
      <c r="C68" s="182"/>
      <c r="D68" s="182"/>
      <c r="E68" s="182"/>
      <c r="F68" s="182"/>
      <c r="G68" s="105"/>
    </row>
    <row r="69" spans="1:5" ht="13.8">
      <c r="A69" s="97"/>
      <c r="B69" s="97"/>
      <c r="C69" s="56"/>
      <c r="D69" s="56"/>
      <c r="E69" s="85"/>
    </row>
    <row r="70" spans="1:5" ht="13.8">
      <c r="A70" s="57"/>
      <c r="B70" s="57"/>
      <c r="C70" s="56"/>
      <c r="D70" s="56"/>
      <c r="E70" s="85"/>
    </row>
    <row r="71" spans="1:4" s="85" customFormat="1" ht="13.8">
      <c r="A71" s="9" t="s">
        <v>129</v>
      </c>
      <c r="B71" s="5"/>
      <c r="C71" s="56"/>
      <c r="D71" s="56"/>
    </row>
    <row r="72" spans="1:4" s="85" customFormat="1" ht="13.8">
      <c r="A72" s="57"/>
      <c r="B72" s="57"/>
      <c r="C72" s="56"/>
      <c r="D72" s="56"/>
    </row>
  </sheetData>
  <sheetProtection algorithmName="SHA-512" hashValue="aCib2kXF/Gxqw2EXwqlzdXlXFNfc5KxrZ5WRfy5MAl0a+jcb9xbz1X+FANrMTQ4SwyGrEJYVxKGStVFXCE1Mrw==" saltValue="ety6X4FGhsS0Nw6obNrpdw==" spinCount="100000" sheet="1" objects="1" scenarios="1" selectLockedCells="1"/>
  <mergeCells count="3">
    <mergeCell ref="A66:F66"/>
    <mergeCell ref="A67:F67"/>
    <mergeCell ref="A68:F68"/>
  </mergeCells>
  <printOptions/>
  <pageMargins left="0.9055118110236221" right="0.35433070866141736" top="0.8267716535433072" bottom="0.5118110236220472" header="0.5118110236220472" footer="0.3937007874015748"/>
  <pageSetup fitToHeight="1" fitToWidth="1" horizontalDpi="300" verticalDpi="300" orientation="portrait" paperSize="9" scale="71" r:id="rId2"/>
  <headerFooter alignWithMargins="0">
    <oddHeader>&amp;R&amp;G</oddHeader>
  </headerFooter>
  <rowBreaks count="1" manualBreakCount="1">
    <brk id="71" max="16383" man="1"/>
  </rowBreaks>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5"/>
  <sheetViews>
    <sheetView workbookViewId="0" topLeftCell="A55">
      <selection activeCell="N21" sqref="N3:O21"/>
    </sheetView>
  </sheetViews>
  <sheetFormatPr defaultColWidth="10.8515625" defaultRowHeight="12.75"/>
  <cols>
    <col min="1" max="4" width="10.8515625" style="30" customWidth="1"/>
    <col min="5" max="5" width="10.8515625" style="30" hidden="1" customWidth="1"/>
    <col min="6" max="6" width="10.8515625" style="40" hidden="1" customWidth="1"/>
    <col min="7" max="7" width="10.8515625" style="40" customWidth="1"/>
    <col min="8" max="9" width="10.8515625" style="41" customWidth="1"/>
    <col min="10" max="10" width="5.8515625" style="41" customWidth="1"/>
    <col min="11" max="11" width="10.8515625" style="30" customWidth="1"/>
    <col min="12" max="12" width="12.7109375" style="30" customWidth="1"/>
    <col min="13" max="13" width="13.8515625" style="30" customWidth="1"/>
    <col min="14" max="14" width="13.7109375" style="30" customWidth="1"/>
    <col min="15" max="15" width="14.00390625" style="30" customWidth="1"/>
    <col min="16" max="16" width="9.28125" style="30" customWidth="1"/>
    <col min="17" max="34" width="5.28125" style="30" customWidth="1"/>
    <col min="35" max="16384" width="10.8515625" style="30" customWidth="1"/>
  </cols>
  <sheetData>
    <row r="1" spans="1:15" ht="12.75">
      <c r="A1" s="184" t="s">
        <v>104</v>
      </c>
      <c r="B1" s="184"/>
      <c r="C1" s="184"/>
      <c r="D1" s="184"/>
      <c r="E1" s="184"/>
      <c r="F1" s="184"/>
      <c r="G1" s="184"/>
      <c r="H1" s="184"/>
      <c r="I1" s="184"/>
      <c r="K1" s="183" t="s">
        <v>103</v>
      </c>
      <c r="L1" s="183"/>
      <c r="M1" s="183"/>
      <c r="N1" s="183"/>
      <c r="O1" s="183"/>
    </row>
    <row r="2" spans="1:15" s="69" customFormat="1" ht="39.75" customHeight="1">
      <c r="A2" s="69" t="s">
        <v>100</v>
      </c>
      <c r="B2" s="185" t="s">
        <v>92</v>
      </c>
      <c r="C2" s="185"/>
      <c r="D2" s="185"/>
      <c r="F2" s="70"/>
      <c r="G2" s="186" t="s">
        <v>93</v>
      </c>
      <c r="H2" s="186"/>
      <c r="I2" s="186"/>
      <c r="J2" s="71"/>
      <c r="K2" s="69" t="s">
        <v>100</v>
      </c>
      <c r="L2" s="69" t="s">
        <v>101</v>
      </c>
      <c r="M2" s="69" t="s">
        <v>102</v>
      </c>
      <c r="N2" s="69" t="s">
        <v>101</v>
      </c>
      <c r="O2" s="69" t="s">
        <v>102</v>
      </c>
    </row>
    <row r="3" spans="1:16" ht="12.75">
      <c r="A3" s="21">
        <v>60000</v>
      </c>
      <c r="B3" s="23">
        <v>600</v>
      </c>
      <c r="C3" s="24">
        <f aca="true" t="shared" si="0" ref="C3:C34">+B3*12</f>
        <v>7200</v>
      </c>
      <c r="D3" s="25">
        <f aca="true" t="shared" si="1" ref="D3:D34">+C3/A3</f>
        <v>0.12</v>
      </c>
      <c r="E3" s="30">
        <v>0.12</v>
      </c>
      <c r="F3" s="40">
        <f>ROUND(E3,3)</f>
        <v>0.12</v>
      </c>
      <c r="G3" s="40">
        <f>ROUND(F3*1.1,3)</f>
        <v>0.132</v>
      </c>
      <c r="H3" s="41">
        <f aca="true" t="shared" si="2" ref="H3:H34">A3*G3</f>
        <v>7920</v>
      </c>
      <c r="I3" s="41">
        <f>H3/12</f>
        <v>660</v>
      </c>
      <c r="K3" s="59">
        <v>60000</v>
      </c>
      <c r="L3" s="59">
        <f aca="true" t="shared" si="3" ref="L3:L16">12*N3</f>
        <v>14400</v>
      </c>
      <c r="M3" s="59">
        <f aca="true" t="shared" si="4" ref="M3:M16">12*O3</f>
        <v>18480</v>
      </c>
      <c r="N3" s="60">
        <v>1200</v>
      </c>
      <c r="O3" s="61">
        <v>1540</v>
      </c>
      <c r="P3" s="68"/>
    </row>
    <row r="4" spans="1:16" ht="12.75">
      <c r="A4" s="21">
        <f>A3+2000</f>
        <v>62000</v>
      </c>
      <c r="B4" s="23">
        <v>622.066666666667</v>
      </c>
      <c r="C4" s="24">
        <f t="shared" si="0"/>
        <v>7464.800000000003</v>
      </c>
      <c r="D4" s="25">
        <f t="shared" si="1"/>
        <v>0.12040000000000005</v>
      </c>
      <c r="E4" s="30">
        <v>0.12040000000000005</v>
      </c>
      <c r="F4" s="40">
        <f aca="true" t="shared" si="5" ref="F4:F67">ROUND(E4,3)</f>
        <v>0.12</v>
      </c>
      <c r="G4" s="40">
        <f aca="true" t="shared" si="6" ref="G4:G63">ROUND(F4*1.1,3)</f>
        <v>0.132</v>
      </c>
      <c r="H4" s="41">
        <f t="shared" si="2"/>
        <v>8184</v>
      </c>
      <c r="I4" s="41">
        <f aca="true" t="shared" si="7" ref="I4:I63">H4/12</f>
        <v>682</v>
      </c>
      <c r="K4" s="59">
        <v>62000</v>
      </c>
      <c r="L4" s="59">
        <f t="shared" si="3"/>
        <v>14400</v>
      </c>
      <c r="M4" s="59">
        <f t="shared" si="4"/>
        <v>18480</v>
      </c>
      <c r="N4" s="60">
        <v>1200</v>
      </c>
      <c r="O4" s="61">
        <v>1540</v>
      </c>
      <c r="P4" s="68"/>
    </row>
    <row r="5" spans="1:16" ht="12.75">
      <c r="A5" s="21">
        <f aca="true" t="shared" si="8" ref="A5:A63">A4+2000</f>
        <v>64000</v>
      </c>
      <c r="B5" s="23">
        <v>644.2666666666667</v>
      </c>
      <c r="C5" s="24">
        <f t="shared" si="0"/>
        <v>7731.2</v>
      </c>
      <c r="D5" s="25">
        <f t="shared" si="1"/>
        <v>0.12079999999999999</v>
      </c>
      <c r="E5" s="30">
        <v>0.12079999999999999</v>
      </c>
      <c r="F5" s="40">
        <f t="shared" si="5"/>
        <v>0.121</v>
      </c>
      <c r="G5" s="40">
        <f t="shared" si="6"/>
        <v>0.133</v>
      </c>
      <c r="H5" s="41">
        <f t="shared" si="2"/>
        <v>8512</v>
      </c>
      <c r="I5" s="41">
        <f t="shared" si="7"/>
        <v>709.3333333333334</v>
      </c>
      <c r="K5" s="59">
        <v>64000</v>
      </c>
      <c r="L5" s="59">
        <f t="shared" si="3"/>
        <v>14400</v>
      </c>
      <c r="M5" s="59">
        <f t="shared" si="4"/>
        <v>18480</v>
      </c>
      <c r="N5" s="60">
        <v>1200</v>
      </c>
      <c r="O5" s="61">
        <v>1540</v>
      </c>
      <c r="P5" s="68"/>
    </row>
    <row r="6" spans="1:16" ht="12.75">
      <c r="A6" s="21">
        <f t="shared" si="8"/>
        <v>66000</v>
      </c>
      <c r="B6" s="23">
        <v>666.6</v>
      </c>
      <c r="C6" s="24">
        <f t="shared" si="0"/>
        <v>7999.200000000001</v>
      </c>
      <c r="D6" s="25">
        <f t="shared" si="1"/>
        <v>0.12120000000000002</v>
      </c>
      <c r="E6" s="30">
        <v>0.12120000000000002</v>
      </c>
      <c r="F6" s="40">
        <f t="shared" si="5"/>
        <v>0.121</v>
      </c>
      <c r="G6" s="40">
        <f t="shared" si="6"/>
        <v>0.133</v>
      </c>
      <c r="H6" s="41">
        <f t="shared" si="2"/>
        <v>8778</v>
      </c>
      <c r="I6" s="41">
        <f t="shared" si="7"/>
        <v>731.5</v>
      </c>
      <c r="K6" s="59">
        <v>66000</v>
      </c>
      <c r="L6" s="59">
        <f t="shared" si="3"/>
        <v>14400</v>
      </c>
      <c r="M6" s="59">
        <f t="shared" si="4"/>
        <v>18480</v>
      </c>
      <c r="N6" s="60">
        <v>1200</v>
      </c>
      <c r="O6" s="61">
        <v>1540</v>
      </c>
      <c r="P6" s="68"/>
    </row>
    <row r="7" spans="1:16" ht="12.75">
      <c r="A7" s="21">
        <f t="shared" si="8"/>
        <v>68000</v>
      </c>
      <c r="B7" s="23">
        <v>689.0666666666666</v>
      </c>
      <c r="C7" s="24">
        <f t="shared" si="0"/>
        <v>8268.8</v>
      </c>
      <c r="D7" s="25">
        <f t="shared" si="1"/>
        <v>0.12159999999999999</v>
      </c>
      <c r="E7" s="30">
        <v>0.12159999999999999</v>
      </c>
      <c r="F7" s="40">
        <f t="shared" si="5"/>
        <v>0.122</v>
      </c>
      <c r="G7" s="40">
        <f t="shared" si="6"/>
        <v>0.134</v>
      </c>
      <c r="H7" s="41">
        <f t="shared" si="2"/>
        <v>9112</v>
      </c>
      <c r="I7" s="41">
        <f t="shared" si="7"/>
        <v>759.3333333333334</v>
      </c>
      <c r="K7" s="59">
        <v>68000</v>
      </c>
      <c r="L7" s="59">
        <f t="shared" si="3"/>
        <v>14400</v>
      </c>
      <c r="M7" s="59">
        <f t="shared" si="4"/>
        <v>18480</v>
      </c>
      <c r="N7" s="60">
        <v>1200</v>
      </c>
      <c r="O7" s="61">
        <v>1540</v>
      </c>
      <c r="P7" s="68"/>
    </row>
    <row r="8" spans="1:16" ht="12.75">
      <c r="A8" s="21">
        <f t="shared" si="8"/>
        <v>70000</v>
      </c>
      <c r="B8" s="23">
        <v>711.6666666666665</v>
      </c>
      <c r="C8" s="24">
        <f t="shared" si="0"/>
        <v>8539.999999999998</v>
      </c>
      <c r="D8" s="25">
        <f t="shared" si="1"/>
        <v>0.12199999999999997</v>
      </c>
      <c r="E8" s="30">
        <v>0.12199999999999997</v>
      </c>
      <c r="F8" s="40">
        <f t="shared" si="5"/>
        <v>0.122</v>
      </c>
      <c r="G8" s="40">
        <f t="shared" si="6"/>
        <v>0.134</v>
      </c>
      <c r="H8" s="41">
        <f t="shared" si="2"/>
        <v>9380</v>
      </c>
      <c r="I8" s="41">
        <f t="shared" si="7"/>
        <v>781.6666666666666</v>
      </c>
      <c r="K8" s="59">
        <v>70000</v>
      </c>
      <c r="L8" s="59">
        <f t="shared" si="3"/>
        <v>14400</v>
      </c>
      <c r="M8" s="59">
        <f t="shared" si="4"/>
        <v>18480</v>
      </c>
      <c r="N8" s="60">
        <v>1200</v>
      </c>
      <c r="O8" s="61">
        <v>1540</v>
      </c>
      <c r="P8" s="68"/>
    </row>
    <row r="9" spans="1:16" ht="12.75">
      <c r="A9" s="21">
        <f t="shared" si="8"/>
        <v>72000</v>
      </c>
      <c r="B9" s="23">
        <v>734.4</v>
      </c>
      <c r="C9" s="24">
        <f t="shared" si="0"/>
        <v>8812.8</v>
      </c>
      <c r="D9" s="25">
        <f t="shared" si="1"/>
        <v>0.1224</v>
      </c>
      <c r="E9" s="30">
        <v>0.1224</v>
      </c>
      <c r="F9" s="40">
        <f t="shared" si="5"/>
        <v>0.122</v>
      </c>
      <c r="G9" s="40">
        <f t="shared" si="6"/>
        <v>0.134</v>
      </c>
      <c r="H9" s="41">
        <f t="shared" si="2"/>
        <v>9648</v>
      </c>
      <c r="I9" s="41">
        <f t="shared" si="7"/>
        <v>804</v>
      </c>
      <c r="K9" s="59">
        <v>72000</v>
      </c>
      <c r="L9" s="59">
        <f t="shared" si="3"/>
        <v>14400</v>
      </c>
      <c r="M9" s="59">
        <f t="shared" si="4"/>
        <v>18480</v>
      </c>
      <c r="N9" s="60">
        <v>1200</v>
      </c>
      <c r="O9" s="61">
        <v>1540</v>
      </c>
      <c r="P9" s="68"/>
    </row>
    <row r="10" spans="1:16" ht="12.75">
      <c r="A10" s="21">
        <f t="shared" si="8"/>
        <v>74000</v>
      </c>
      <c r="B10" s="23">
        <v>757.2666666666665</v>
      </c>
      <c r="C10" s="24">
        <f t="shared" si="0"/>
        <v>9087.199999999999</v>
      </c>
      <c r="D10" s="25">
        <f t="shared" si="1"/>
        <v>0.12279999999999998</v>
      </c>
      <c r="E10" s="30">
        <v>0.12279999999999998</v>
      </c>
      <c r="F10" s="40">
        <f t="shared" si="5"/>
        <v>0.123</v>
      </c>
      <c r="G10" s="40">
        <f t="shared" si="6"/>
        <v>0.135</v>
      </c>
      <c r="H10" s="41">
        <f t="shared" si="2"/>
        <v>9990</v>
      </c>
      <c r="I10" s="41">
        <f t="shared" si="7"/>
        <v>832.5</v>
      </c>
      <c r="K10" s="59">
        <v>74000</v>
      </c>
      <c r="L10" s="59">
        <f t="shared" si="3"/>
        <v>14400</v>
      </c>
      <c r="M10" s="59">
        <f t="shared" si="4"/>
        <v>18480</v>
      </c>
      <c r="N10" s="60">
        <v>1200</v>
      </c>
      <c r="O10" s="61">
        <v>1540</v>
      </c>
      <c r="P10" s="68"/>
    </row>
    <row r="11" spans="1:16" ht="12.75">
      <c r="A11" s="21">
        <f t="shared" si="8"/>
        <v>76000</v>
      </c>
      <c r="B11" s="23">
        <v>780.2666666666665</v>
      </c>
      <c r="C11" s="24">
        <f t="shared" si="0"/>
        <v>9363.199999999999</v>
      </c>
      <c r="D11" s="25">
        <f t="shared" si="1"/>
        <v>0.12319999999999999</v>
      </c>
      <c r="E11" s="30">
        <v>0.12319999999999999</v>
      </c>
      <c r="F11" s="40">
        <f t="shared" si="5"/>
        <v>0.123</v>
      </c>
      <c r="G11" s="40">
        <f t="shared" si="6"/>
        <v>0.135</v>
      </c>
      <c r="H11" s="41">
        <f t="shared" si="2"/>
        <v>10260</v>
      </c>
      <c r="I11" s="41">
        <f t="shared" si="7"/>
        <v>855</v>
      </c>
      <c r="K11" s="59">
        <v>76000</v>
      </c>
      <c r="L11" s="59">
        <f t="shared" si="3"/>
        <v>14400</v>
      </c>
      <c r="M11" s="59">
        <f t="shared" si="4"/>
        <v>18480</v>
      </c>
      <c r="N11" s="60">
        <v>1200</v>
      </c>
      <c r="O11" s="61">
        <v>1540</v>
      </c>
      <c r="P11" s="68"/>
    </row>
    <row r="12" spans="1:16" ht="12.75">
      <c r="A12" s="21">
        <f t="shared" si="8"/>
        <v>78000</v>
      </c>
      <c r="B12" s="23">
        <v>803.4</v>
      </c>
      <c r="C12" s="24">
        <f t="shared" si="0"/>
        <v>9640.8</v>
      </c>
      <c r="D12" s="25">
        <f t="shared" si="1"/>
        <v>0.12359999999999999</v>
      </c>
      <c r="E12" s="30">
        <v>0.12359999999999999</v>
      </c>
      <c r="F12" s="40">
        <f t="shared" si="5"/>
        <v>0.124</v>
      </c>
      <c r="G12" s="40">
        <f t="shared" si="6"/>
        <v>0.136</v>
      </c>
      <c r="H12" s="41">
        <f t="shared" si="2"/>
        <v>10608</v>
      </c>
      <c r="I12" s="41">
        <f t="shared" si="7"/>
        <v>884</v>
      </c>
      <c r="K12" s="59">
        <v>78000</v>
      </c>
      <c r="L12" s="59">
        <f t="shared" si="3"/>
        <v>14400</v>
      </c>
      <c r="M12" s="59">
        <f t="shared" si="4"/>
        <v>18480</v>
      </c>
      <c r="N12" s="60">
        <v>1200</v>
      </c>
      <c r="O12" s="61">
        <v>1540</v>
      </c>
      <c r="P12" s="68"/>
    </row>
    <row r="13" spans="1:16" ht="12.75">
      <c r="A13" s="21">
        <f t="shared" si="8"/>
        <v>80000</v>
      </c>
      <c r="B13" s="23">
        <v>826.6666666666665</v>
      </c>
      <c r="C13" s="24">
        <f t="shared" si="0"/>
        <v>9919.999999999998</v>
      </c>
      <c r="D13" s="25">
        <f t="shared" si="1"/>
        <v>0.12399999999999997</v>
      </c>
      <c r="E13" s="30">
        <v>0.12399999999999997</v>
      </c>
      <c r="F13" s="40">
        <f t="shared" si="5"/>
        <v>0.124</v>
      </c>
      <c r="G13" s="40">
        <f t="shared" si="6"/>
        <v>0.136</v>
      </c>
      <c r="H13" s="41">
        <f t="shared" si="2"/>
        <v>10880</v>
      </c>
      <c r="I13" s="41">
        <f t="shared" si="7"/>
        <v>906.6666666666666</v>
      </c>
      <c r="K13" s="59">
        <v>80000</v>
      </c>
      <c r="L13" s="59">
        <f t="shared" si="3"/>
        <v>14400</v>
      </c>
      <c r="M13" s="59">
        <f t="shared" si="4"/>
        <v>18480</v>
      </c>
      <c r="N13" s="60">
        <v>1200</v>
      </c>
      <c r="O13" s="61">
        <v>1540</v>
      </c>
      <c r="P13" s="68"/>
    </row>
    <row r="14" spans="1:16" ht="12.75">
      <c r="A14" s="21">
        <f t="shared" si="8"/>
        <v>82000</v>
      </c>
      <c r="B14" s="23">
        <v>850.0666666666665</v>
      </c>
      <c r="C14" s="24">
        <f t="shared" si="0"/>
        <v>10200.799999999997</v>
      </c>
      <c r="D14" s="25">
        <f t="shared" si="1"/>
        <v>0.12439999999999997</v>
      </c>
      <c r="E14" s="30">
        <v>0.12439999999999997</v>
      </c>
      <c r="F14" s="40">
        <f t="shared" si="5"/>
        <v>0.124</v>
      </c>
      <c r="G14" s="40">
        <f t="shared" si="6"/>
        <v>0.136</v>
      </c>
      <c r="H14" s="41">
        <f t="shared" si="2"/>
        <v>11152</v>
      </c>
      <c r="I14" s="41">
        <f t="shared" si="7"/>
        <v>929.3333333333334</v>
      </c>
      <c r="K14" s="59">
        <v>82000</v>
      </c>
      <c r="L14" s="59">
        <f t="shared" si="3"/>
        <v>14400</v>
      </c>
      <c r="M14" s="59">
        <f t="shared" si="4"/>
        <v>18480</v>
      </c>
      <c r="N14" s="60">
        <v>1200</v>
      </c>
      <c r="O14" s="61">
        <v>1540</v>
      </c>
      <c r="P14" s="68"/>
    </row>
    <row r="15" spans="1:16" ht="12.75">
      <c r="A15" s="21">
        <f t="shared" si="8"/>
        <v>84000</v>
      </c>
      <c r="B15" s="23">
        <v>873.6</v>
      </c>
      <c r="C15" s="24">
        <f t="shared" si="0"/>
        <v>10483.2</v>
      </c>
      <c r="D15" s="25">
        <f t="shared" si="1"/>
        <v>0.12480000000000001</v>
      </c>
      <c r="E15" s="30">
        <v>0.12480000000000001</v>
      </c>
      <c r="F15" s="40">
        <f t="shared" si="5"/>
        <v>0.125</v>
      </c>
      <c r="G15" s="40">
        <f t="shared" si="6"/>
        <v>0.138</v>
      </c>
      <c r="H15" s="41">
        <f t="shared" si="2"/>
        <v>11592.000000000002</v>
      </c>
      <c r="I15" s="41">
        <f t="shared" si="7"/>
        <v>966.0000000000001</v>
      </c>
      <c r="K15" s="59">
        <v>84000</v>
      </c>
      <c r="L15" s="59">
        <f t="shared" si="3"/>
        <v>14400</v>
      </c>
      <c r="M15" s="59">
        <f t="shared" si="4"/>
        <v>18480</v>
      </c>
      <c r="N15" s="60">
        <v>1200</v>
      </c>
      <c r="O15" s="61">
        <v>1540</v>
      </c>
      <c r="P15" s="68"/>
    </row>
    <row r="16" spans="1:16" ht="12.75">
      <c r="A16" s="21">
        <f t="shared" si="8"/>
        <v>86000</v>
      </c>
      <c r="B16" s="23">
        <v>897.2666666666665</v>
      </c>
      <c r="C16" s="24">
        <f t="shared" si="0"/>
        <v>10767.199999999999</v>
      </c>
      <c r="D16" s="25">
        <f t="shared" si="1"/>
        <v>0.12519999999999998</v>
      </c>
      <c r="E16" s="30">
        <v>0.12519999999999998</v>
      </c>
      <c r="F16" s="40">
        <f t="shared" si="5"/>
        <v>0.125</v>
      </c>
      <c r="G16" s="40">
        <f t="shared" si="6"/>
        <v>0.138</v>
      </c>
      <c r="H16" s="41">
        <f t="shared" si="2"/>
        <v>11868.000000000002</v>
      </c>
      <c r="I16" s="41">
        <f t="shared" si="7"/>
        <v>989.0000000000001</v>
      </c>
      <c r="K16" s="59">
        <v>86000</v>
      </c>
      <c r="L16" s="59">
        <f t="shared" si="3"/>
        <v>14400</v>
      </c>
      <c r="M16" s="59">
        <f t="shared" si="4"/>
        <v>18480</v>
      </c>
      <c r="N16" s="60">
        <v>1200</v>
      </c>
      <c r="O16" s="61">
        <v>1540</v>
      </c>
      <c r="P16" s="68"/>
    </row>
    <row r="17" spans="1:16" ht="12.75">
      <c r="A17" s="21">
        <f t="shared" si="8"/>
        <v>88000</v>
      </c>
      <c r="B17" s="23">
        <v>921.0666666666666</v>
      </c>
      <c r="C17" s="24">
        <f t="shared" si="0"/>
        <v>11052.8</v>
      </c>
      <c r="D17" s="25">
        <f t="shared" si="1"/>
        <v>0.1256</v>
      </c>
      <c r="E17" s="30">
        <v>0.1256</v>
      </c>
      <c r="F17" s="40">
        <f t="shared" si="5"/>
        <v>0.126</v>
      </c>
      <c r="G17" s="40">
        <f t="shared" si="6"/>
        <v>0.139</v>
      </c>
      <c r="H17" s="41">
        <f t="shared" si="2"/>
        <v>12232.000000000002</v>
      </c>
      <c r="I17" s="41">
        <f t="shared" si="7"/>
        <v>1019.3333333333335</v>
      </c>
      <c r="K17" s="59">
        <v>88000</v>
      </c>
      <c r="L17" s="59">
        <f aca="true" t="shared" si="9" ref="L17:L64">12*N17</f>
        <v>14400</v>
      </c>
      <c r="M17" s="59">
        <f aca="true" t="shared" si="10" ref="M17:M64">12*O17</f>
        <v>18480</v>
      </c>
      <c r="N17" s="60">
        <v>1200</v>
      </c>
      <c r="O17" s="61">
        <v>1540</v>
      </c>
      <c r="P17" s="68"/>
    </row>
    <row r="18" spans="1:16" ht="12.75">
      <c r="A18" s="21">
        <f t="shared" si="8"/>
        <v>90000</v>
      </c>
      <c r="B18" s="23">
        <v>945</v>
      </c>
      <c r="C18" s="24">
        <f t="shared" si="0"/>
        <v>11340</v>
      </c>
      <c r="D18" s="25">
        <f t="shared" si="1"/>
        <v>0.126</v>
      </c>
      <c r="E18" s="30">
        <v>0.126</v>
      </c>
      <c r="F18" s="40">
        <f t="shared" si="5"/>
        <v>0.126</v>
      </c>
      <c r="G18" s="40">
        <f t="shared" si="6"/>
        <v>0.139</v>
      </c>
      <c r="H18" s="41">
        <f t="shared" si="2"/>
        <v>12510.000000000002</v>
      </c>
      <c r="I18" s="41">
        <f t="shared" si="7"/>
        <v>1042.5000000000002</v>
      </c>
      <c r="K18" s="59">
        <v>90000</v>
      </c>
      <c r="L18" s="59">
        <f t="shared" si="9"/>
        <v>14400</v>
      </c>
      <c r="M18" s="59">
        <f t="shared" si="10"/>
        <v>18480</v>
      </c>
      <c r="N18" s="60">
        <v>1200</v>
      </c>
      <c r="O18" s="61">
        <v>1540</v>
      </c>
      <c r="P18" s="68"/>
    </row>
    <row r="19" spans="1:16" ht="12.75">
      <c r="A19" s="21">
        <f t="shared" si="8"/>
        <v>92000</v>
      </c>
      <c r="B19" s="23">
        <v>969.0666666666667</v>
      </c>
      <c r="C19" s="24">
        <f t="shared" si="0"/>
        <v>11628.800000000001</v>
      </c>
      <c r="D19" s="25">
        <f t="shared" si="1"/>
        <v>0.1264</v>
      </c>
      <c r="E19" s="30">
        <v>0.1264</v>
      </c>
      <c r="F19" s="40">
        <f t="shared" si="5"/>
        <v>0.126</v>
      </c>
      <c r="G19" s="40">
        <f t="shared" si="6"/>
        <v>0.139</v>
      </c>
      <c r="H19" s="41">
        <f t="shared" si="2"/>
        <v>12788.000000000002</v>
      </c>
      <c r="I19" s="41">
        <f t="shared" si="7"/>
        <v>1065.6666666666667</v>
      </c>
      <c r="K19" s="59">
        <v>92000</v>
      </c>
      <c r="L19" s="59">
        <f t="shared" si="9"/>
        <v>14400</v>
      </c>
      <c r="M19" s="59">
        <f t="shared" si="10"/>
        <v>18480</v>
      </c>
      <c r="N19" s="60">
        <v>1200</v>
      </c>
      <c r="O19" s="61">
        <v>1540</v>
      </c>
      <c r="P19" s="68"/>
    </row>
    <row r="20" spans="1:16" ht="12.75">
      <c r="A20" s="21">
        <f t="shared" si="8"/>
        <v>94000</v>
      </c>
      <c r="B20" s="23">
        <v>993.2666666666669</v>
      </c>
      <c r="C20" s="24">
        <f t="shared" si="0"/>
        <v>11919.200000000003</v>
      </c>
      <c r="D20" s="25">
        <f t="shared" si="1"/>
        <v>0.12680000000000002</v>
      </c>
      <c r="E20" s="30">
        <v>0.12680000000000002</v>
      </c>
      <c r="F20" s="40">
        <f t="shared" si="5"/>
        <v>0.127</v>
      </c>
      <c r="G20" s="40">
        <f t="shared" si="6"/>
        <v>0.14</v>
      </c>
      <c r="H20" s="41">
        <f t="shared" si="2"/>
        <v>13160.000000000002</v>
      </c>
      <c r="I20" s="41">
        <f t="shared" si="7"/>
        <v>1096.6666666666667</v>
      </c>
      <c r="K20" s="59">
        <v>94000</v>
      </c>
      <c r="L20" s="59">
        <f t="shared" si="9"/>
        <v>14400</v>
      </c>
      <c r="M20" s="59">
        <f t="shared" si="10"/>
        <v>18480</v>
      </c>
      <c r="N20" s="60">
        <v>1200</v>
      </c>
      <c r="O20" s="61">
        <v>1540</v>
      </c>
      <c r="P20" s="68"/>
    </row>
    <row r="21" spans="1:16" ht="12.75">
      <c r="A21" s="21">
        <f t="shared" si="8"/>
        <v>96000</v>
      </c>
      <c r="B21" s="23">
        <v>1017.6</v>
      </c>
      <c r="C21" s="24">
        <f t="shared" si="0"/>
        <v>12211.2</v>
      </c>
      <c r="D21" s="25">
        <f t="shared" si="1"/>
        <v>0.1272</v>
      </c>
      <c r="E21" s="30">
        <v>0.1272</v>
      </c>
      <c r="F21" s="40">
        <f t="shared" si="5"/>
        <v>0.127</v>
      </c>
      <c r="G21" s="40">
        <f t="shared" si="6"/>
        <v>0.14</v>
      </c>
      <c r="H21" s="41">
        <f t="shared" si="2"/>
        <v>13440.000000000002</v>
      </c>
      <c r="I21" s="41">
        <f t="shared" si="7"/>
        <v>1120.0000000000002</v>
      </c>
      <c r="K21" s="59">
        <v>96000</v>
      </c>
      <c r="L21" s="59">
        <f t="shared" si="9"/>
        <v>14400</v>
      </c>
      <c r="M21" s="59">
        <f t="shared" si="10"/>
        <v>18480</v>
      </c>
      <c r="N21" s="60">
        <v>1200</v>
      </c>
      <c r="O21" s="61">
        <v>1540</v>
      </c>
      <c r="P21" s="68"/>
    </row>
    <row r="22" spans="1:16" ht="12.75">
      <c r="A22" s="21">
        <f t="shared" si="8"/>
        <v>98000</v>
      </c>
      <c r="B22" s="23">
        <v>1042.066666666667</v>
      </c>
      <c r="C22" s="24">
        <f t="shared" si="0"/>
        <v>12504.800000000005</v>
      </c>
      <c r="D22" s="25">
        <f t="shared" si="1"/>
        <v>0.12760000000000005</v>
      </c>
      <c r="E22" s="30">
        <v>0.12760000000000005</v>
      </c>
      <c r="F22" s="40">
        <f t="shared" si="5"/>
        <v>0.128</v>
      </c>
      <c r="G22" s="40">
        <f t="shared" si="6"/>
        <v>0.141</v>
      </c>
      <c r="H22" s="41">
        <f t="shared" si="2"/>
        <v>13817.999999999998</v>
      </c>
      <c r="I22" s="41">
        <f t="shared" si="7"/>
        <v>1151.4999999999998</v>
      </c>
      <c r="K22" s="59">
        <v>98000</v>
      </c>
      <c r="L22" s="59">
        <f t="shared" si="9"/>
        <v>14700</v>
      </c>
      <c r="M22" s="59">
        <f t="shared" si="10"/>
        <v>18840</v>
      </c>
      <c r="N22" s="60">
        <v>1225</v>
      </c>
      <c r="O22" s="61">
        <v>1570</v>
      </c>
      <c r="P22" s="68"/>
    </row>
    <row r="23" spans="1:16" ht="12.75">
      <c r="A23" s="21">
        <f t="shared" si="8"/>
        <v>100000</v>
      </c>
      <c r="B23" s="23">
        <v>1066.6666666666672</v>
      </c>
      <c r="C23" s="24">
        <f t="shared" si="0"/>
        <v>12800.000000000007</v>
      </c>
      <c r="D23" s="25">
        <f t="shared" si="1"/>
        <v>0.12800000000000009</v>
      </c>
      <c r="E23" s="30">
        <v>0.12800000000000009</v>
      </c>
      <c r="F23" s="40">
        <f t="shared" si="5"/>
        <v>0.128</v>
      </c>
      <c r="G23" s="40">
        <f t="shared" si="6"/>
        <v>0.141</v>
      </c>
      <c r="H23" s="41">
        <f t="shared" si="2"/>
        <v>14099.999999999998</v>
      </c>
      <c r="I23" s="41">
        <f t="shared" si="7"/>
        <v>1174.9999999999998</v>
      </c>
      <c r="K23" s="59">
        <v>100000</v>
      </c>
      <c r="L23" s="59">
        <f t="shared" si="9"/>
        <v>15000</v>
      </c>
      <c r="M23" s="59">
        <f t="shared" si="10"/>
        <v>19200</v>
      </c>
      <c r="N23" s="60">
        <v>1250</v>
      </c>
      <c r="O23" s="61">
        <v>1600</v>
      </c>
      <c r="P23" s="68"/>
    </row>
    <row r="24" spans="1:16" ht="12.75">
      <c r="A24" s="21">
        <f t="shared" si="8"/>
        <v>102000</v>
      </c>
      <c r="B24" s="23">
        <v>1091.4</v>
      </c>
      <c r="C24" s="24">
        <f t="shared" si="0"/>
        <v>13096.800000000001</v>
      </c>
      <c r="D24" s="25">
        <f t="shared" si="1"/>
        <v>0.12840000000000001</v>
      </c>
      <c r="E24" s="30">
        <v>0.12840000000000001</v>
      </c>
      <c r="F24" s="40">
        <f t="shared" si="5"/>
        <v>0.128</v>
      </c>
      <c r="G24" s="40">
        <f t="shared" si="6"/>
        <v>0.141</v>
      </c>
      <c r="H24" s="41">
        <f t="shared" si="2"/>
        <v>14381.999999999998</v>
      </c>
      <c r="I24" s="41">
        <f t="shared" si="7"/>
        <v>1198.4999999999998</v>
      </c>
      <c r="K24" s="59">
        <v>102000</v>
      </c>
      <c r="L24" s="59">
        <f t="shared" si="9"/>
        <v>15360</v>
      </c>
      <c r="M24" s="59">
        <f t="shared" si="10"/>
        <v>19680</v>
      </c>
      <c r="N24" s="60">
        <f>N23+30</f>
        <v>1280</v>
      </c>
      <c r="O24" s="61">
        <v>1640</v>
      </c>
      <c r="P24" s="68"/>
    </row>
    <row r="25" spans="1:16" ht="12.75">
      <c r="A25" s="21">
        <f t="shared" si="8"/>
        <v>104000</v>
      </c>
      <c r="B25" s="23">
        <v>1116.2666666666673</v>
      </c>
      <c r="C25" s="24">
        <f t="shared" si="0"/>
        <v>13395.200000000008</v>
      </c>
      <c r="D25" s="25">
        <f t="shared" si="1"/>
        <v>0.12880000000000008</v>
      </c>
      <c r="E25" s="30">
        <v>0.12880000000000008</v>
      </c>
      <c r="F25" s="40">
        <f t="shared" si="5"/>
        <v>0.129</v>
      </c>
      <c r="G25" s="40">
        <f t="shared" si="6"/>
        <v>0.142</v>
      </c>
      <c r="H25" s="41">
        <f t="shared" si="2"/>
        <v>14767.999999999998</v>
      </c>
      <c r="I25" s="41">
        <f t="shared" si="7"/>
        <v>1230.6666666666665</v>
      </c>
      <c r="K25" s="59">
        <v>104000</v>
      </c>
      <c r="L25" s="59">
        <f t="shared" si="9"/>
        <v>15720</v>
      </c>
      <c r="M25" s="59">
        <f t="shared" si="10"/>
        <v>20160</v>
      </c>
      <c r="N25" s="60">
        <f>N24+30</f>
        <v>1310</v>
      </c>
      <c r="O25" s="61">
        <v>1680</v>
      </c>
      <c r="P25" s="68"/>
    </row>
    <row r="26" spans="1:16" ht="12.75">
      <c r="A26" s="21">
        <f t="shared" si="8"/>
        <v>106000</v>
      </c>
      <c r="B26" s="23">
        <v>1141.2666666666676</v>
      </c>
      <c r="C26" s="24">
        <f t="shared" si="0"/>
        <v>13695.200000000012</v>
      </c>
      <c r="D26" s="25">
        <f t="shared" si="1"/>
        <v>0.12920000000000012</v>
      </c>
      <c r="E26" s="30">
        <v>0.12920000000000012</v>
      </c>
      <c r="F26" s="40">
        <f t="shared" si="5"/>
        <v>0.129</v>
      </c>
      <c r="G26" s="40">
        <f t="shared" si="6"/>
        <v>0.142</v>
      </c>
      <c r="H26" s="41">
        <f t="shared" si="2"/>
        <v>15051.999999999998</v>
      </c>
      <c r="I26" s="41">
        <f t="shared" si="7"/>
        <v>1254.3333333333333</v>
      </c>
      <c r="K26" s="59">
        <v>106000</v>
      </c>
      <c r="L26" s="59">
        <f t="shared" si="9"/>
        <v>16080</v>
      </c>
      <c r="M26" s="59">
        <f t="shared" si="10"/>
        <v>20640</v>
      </c>
      <c r="N26" s="60">
        <f>N25+30</f>
        <v>1340</v>
      </c>
      <c r="O26" s="61">
        <v>1720</v>
      </c>
      <c r="P26" s="68"/>
    </row>
    <row r="27" spans="1:16" ht="12.75">
      <c r="A27" s="21">
        <f t="shared" si="8"/>
        <v>108000</v>
      </c>
      <c r="B27" s="23">
        <v>1166.4</v>
      </c>
      <c r="C27" s="24">
        <f t="shared" si="0"/>
        <v>13996.800000000001</v>
      </c>
      <c r="D27" s="25">
        <f t="shared" si="1"/>
        <v>0.12960000000000002</v>
      </c>
      <c r="E27" s="30">
        <v>0.12960000000000002</v>
      </c>
      <c r="F27" s="40">
        <f t="shared" si="5"/>
        <v>0.13</v>
      </c>
      <c r="G27" s="40">
        <f t="shared" si="6"/>
        <v>0.143</v>
      </c>
      <c r="H27" s="41">
        <f t="shared" si="2"/>
        <v>15443.999999999998</v>
      </c>
      <c r="I27" s="41">
        <f t="shared" si="7"/>
        <v>1286.9999999999998</v>
      </c>
      <c r="K27" s="59">
        <v>108000</v>
      </c>
      <c r="L27" s="59">
        <f t="shared" si="9"/>
        <v>16440</v>
      </c>
      <c r="M27" s="59">
        <f t="shared" si="10"/>
        <v>21120</v>
      </c>
      <c r="N27" s="60">
        <f>N26+30</f>
        <v>1370</v>
      </c>
      <c r="O27" s="61">
        <v>1760</v>
      </c>
      <c r="P27" s="68"/>
    </row>
    <row r="28" spans="1:16" ht="12.75">
      <c r="A28" s="21">
        <f t="shared" si="8"/>
        <v>110000</v>
      </c>
      <c r="B28" s="23">
        <v>1191.6666666666677</v>
      </c>
      <c r="C28" s="24">
        <f t="shared" si="0"/>
        <v>14300.000000000011</v>
      </c>
      <c r="D28" s="25">
        <f t="shared" si="1"/>
        <v>0.1300000000000001</v>
      </c>
      <c r="E28" s="30">
        <v>0.1300000000000001</v>
      </c>
      <c r="F28" s="40">
        <f t="shared" si="5"/>
        <v>0.13</v>
      </c>
      <c r="G28" s="40">
        <f t="shared" si="6"/>
        <v>0.143</v>
      </c>
      <c r="H28" s="41">
        <f t="shared" si="2"/>
        <v>15729.999999999998</v>
      </c>
      <c r="I28" s="41">
        <f t="shared" si="7"/>
        <v>1310.8333333333333</v>
      </c>
      <c r="K28" s="59">
        <v>110000</v>
      </c>
      <c r="L28" s="59">
        <f t="shared" si="9"/>
        <v>16800</v>
      </c>
      <c r="M28" s="59">
        <f t="shared" si="10"/>
        <v>21600</v>
      </c>
      <c r="N28" s="60">
        <v>1400</v>
      </c>
      <c r="O28" s="61">
        <v>1800</v>
      </c>
      <c r="P28" s="68"/>
    </row>
    <row r="29" spans="1:16" ht="12.75">
      <c r="A29" s="21">
        <f t="shared" si="8"/>
        <v>112000</v>
      </c>
      <c r="B29" s="23">
        <v>1217.0666666666677</v>
      </c>
      <c r="C29" s="24">
        <f t="shared" si="0"/>
        <v>14604.800000000014</v>
      </c>
      <c r="D29" s="25">
        <f t="shared" si="1"/>
        <v>0.13040000000000013</v>
      </c>
      <c r="E29" s="30">
        <v>0.13040000000000013</v>
      </c>
      <c r="F29" s="40">
        <f t="shared" si="5"/>
        <v>0.13</v>
      </c>
      <c r="G29" s="40">
        <f t="shared" si="6"/>
        <v>0.143</v>
      </c>
      <c r="H29" s="41">
        <f t="shared" si="2"/>
        <v>16015.999999999998</v>
      </c>
      <c r="I29" s="41">
        <f t="shared" si="7"/>
        <v>1334.6666666666665</v>
      </c>
      <c r="K29" s="59">
        <v>112000</v>
      </c>
      <c r="L29" s="59">
        <f t="shared" si="9"/>
        <v>17160</v>
      </c>
      <c r="M29" s="59">
        <f t="shared" si="10"/>
        <v>22080</v>
      </c>
      <c r="N29" s="60">
        <f>N28+30</f>
        <v>1430</v>
      </c>
      <c r="O29" s="61">
        <v>1840</v>
      </c>
      <c r="P29" s="68"/>
    </row>
    <row r="30" spans="1:16" ht="12.75">
      <c r="A30" s="21">
        <f t="shared" si="8"/>
        <v>114000</v>
      </c>
      <c r="B30" s="23">
        <v>1242.6</v>
      </c>
      <c r="C30" s="24">
        <f t="shared" si="0"/>
        <v>14911.199999999999</v>
      </c>
      <c r="D30" s="25">
        <f t="shared" si="1"/>
        <v>0.1308</v>
      </c>
      <c r="E30" s="30">
        <v>0.1308</v>
      </c>
      <c r="F30" s="40">
        <f t="shared" si="5"/>
        <v>0.131</v>
      </c>
      <c r="G30" s="40">
        <f t="shared" si="6"/>
        <v>0.144</v>
      </c>
      <c r="H30" s="41">
        <f t="shared" si="2"/>
        <v>16416</v>
      </c>
      <c r="I30" s="41">
        <f t="shared" si="7"/>
        <v>1368</v>
      </c>
      <c r="K30" s="59">
        <v>114000</v>
      </c>
      <c r="L30" s="59">
        <f t="shared" si="9"/>
        <v>17520</v>
      </c>
      <c r="M30" s="59">
        <f t="shared" si="10"/>
        <v>22320</v>
      </c>
      <c r="N30" s="60">
        <f>N29+30</f>
        <v>1460</v>
      </c>
      <c r="O30" s="61">
        <v>1860</v>
      </c>
      <c r="P30" s="68"/>
    </row>
    <row r="31" spans="1:16" ht="12.75">
      <c r="A31" s="21">
        <f t="shared" si="8"/>
        <v>116000</v>
      </c>
      <c r="B31" s="23">
        <v>1268.266666666668</v>
      </c>
      <c r="C31" s="24">
        <f t="shared" si="0"/>
        <v>15219.200000000015</v>
      </c>
      <c r="D31" s="25">
        <f t="shared" si="1"/>
        <v>0.13120000000000012</v>
      </c>
      <c r="E31" s="30">
        <v>0.13120000000000012</v>
      </c>
      <c r="F31" s="40">
        <f t="shared" si="5"/>
        <v>0.131</v>
      </c>
      <c r="G31" s="40">
        <f t="shared" si="6"/>
        <v>0.144</v>
      </c>
      <c r="H31" s="41">
        <f t="shared" si="2"/>
        <v>16704</v>
      </c>
      <c r="I31" s="41">
        <f t="shared" si="7"/>
        <v>1392</v>
      </c>
      <c r="K31" s="59">
        <v>116000</v>
      </c>
      <c r="L31" s="59">
        <f t="shared" si="9"/>
        <v>17880</v>
      </c>
      <c r="M31" s="59">
        <f t="shared" si="10"/>
        <v>23040</v>
      </c>
      <c r="N31" s="60">
        <f>N30+30</f>
        <v>1490</v>
      </c>
      <c r="O31" s="61">
        <v>1920</v>
      </c>
      <c r="P31" s="68"/>
    </row>
    <row r="32" spans="1:16" ht="12.75">
      <c r="A32" s="21">
        <f t="shared" si="8"/>
        <v>118000</v>
      </c>
      <c r="B32" s="23">
        <v>1294.0666666666682</v>
      </c>
      <c r="C32" s="24">
        <f t="shared" si="0"/>
        <v>15528.800000000017</v>
      </c>
      <c r="D32" s="25">
        <f t="shared" si="1"/>
        <v>0.13160000000000016</v>
      </c>
      <c r="E32" s="30">
        <v>0.13160000000000016</v>
      </c>
      <c r="F32" s="40">
        <f t="shared" si="5"/>
        <v>0.132</v>
      </c>
      <c r="G32" s="40">
        <f t="shared" si="6"/>
        <v>0.145</v>
      </c>
      <c r="H32" s="41">
        <f t="shared" si="2"/>
        <v>17110</v>
      </c>
      <c r="I32" s="41">
        <f t="shared" si="7"/>
        <v>1425.8333333333333</v>
      </c>
      <c r="K32" s="59">
        <v>118000</v>
      </c>
      <c r="L32" s="59">
        <f t="shared" si="9"/>
        <v>18240</v>
      </c>
      <c r="M32" s="59">
        <f t="shared" si="10"/>
        <v>23520</v>
      </c>
      <c r="N32" s="60">
        <f>N31+30</f>
        <v>1520</v>
      </c>
      <c r="O32" s="61">
        <v>1960</v>
      </c>
      <c r="P32" s="68"/>
    </row>
    <row r="33" spans="1:16" ht="12.75">
      <c r="A33" s="21">
        <f t="shared" si="8"/>
        <v>120000</v>
      </c>
      <c r="B33" s="23">
        <v>1320</v>
      </c>
      <c r="C33" s="24">
        <f t="shared" si="0"/>
        <v>15840</v>
      </c>
      <c r="D33" s="25">
        <f t="shared" si="1"/>
        <v>0.132</v>
      </c>
      <c r="E33" s="30">
        <v>0.132</v>
      </c>
      <c r="F33" s="40">
        <f t="shared" si="5"/>
        <v>0.132</v>
      </c>
      <c r="G33" s="40">
        <f t="shared" si="6"/>
        <v>0.145</v>
      </c>
      <c r="H33" s="41">
        <f t="shared" si="2"/>
        <v>17400</v>
      </c>
      <c r="I33" s="41">
        <f t="shared" si="7"/>
        <v>1450</v>
      </c>
      <c r="K33" s="62">
        <v>120000</v>
      </c>
      <c r="L33" s="59">
        <f t="shared" si="9"/>
        <v>18600</v>
      </c>
      <c r="M33" s="59">
        <f t="shared" si="10"/>
        <v>24000</v>
      </c>
      <c r="N33" s="63">
        <v>1550</v>
      </c>
      <c r="O33" s="64">
        <v>2000</v>
      </c>
      <c r="P33" s="68"/>
    </row>
    <row r="34" spans="1:16" ht="12.75">
      <c r="A34" s="21">
        <f t="shared" si="8"/>
        <v>122000</v>
      </c>
      <c r="B34" s="24">
        <v>1346.0666666666687</v>
      </c>
      <c r="C34" s="24">
        <f t="shared" si="0"/>
        <v>16152.800000000025</v>
      </c>
      <c r="D34" s="25">
        <f t="shared" si="1"/>
        <v>0.1324000000000002</v>
      </c>
      <c r="E34" s="30">
        <v>0.1324000000000002</v>
      </c>
      <c r="F34" s="40">
        <f t="shared" si="5"/>
        <v>0.132</v>
      </c>
      <c r="G34" s="40">
        <f t="shared" si="6"/>
        <v>0.145</v>
      </c>
      <c r="H34" s="41">
        <f t="shared" si="2"/>
        <v>17690</v>
      </c>
      <c r="I34" s="41">
        <f t="shared" si="7"/>
        <v>1474.1666666666667</v>
      </c>
      <c r="K34" s="59">
        <v>122000</v>
      </c>
      <c r="L34" s="59">
        <f t="shared" si="9"/>
        <v>18960</v>
      </c>
      <c r="M34" s="59">
        <f t="shared" si="10"/>
        <v>24480</v>
      </c>
      <c r="N34" s="65">
        <f>N33+30</f>
        <v>1580</v>
      </c>
      <c r="O34" s="66">
        <v>2040</v>
      </c>
      <c r="P34" s="68"/>
    </row>
    <row r="35" spans="1:16" ht="12.75">
      <c r="A35" s="21">
        <f t="shared" si="8"/>
        <v>124000</v>
      </c>
      <c r="B35" s="24">
        <v>1372.2666666666685</v>
      </c>
      <c r="C35" s="24">
        <f aca="true" t="shared" si="11" ref="C35:C63">+B35*12</f>
        <v>16467.200000000023</v>
      </c>
      <c r="D35" s="25">
        <f aca="true" t="shared" si="12" ref="D35:D63">+C35/A35</f>
        <v>0.1328000000000002</v>
      </c>
      <c r="E35" s="30">
        <v>0.1328000000000002</v>
      </c>
      <c r="F35" s="40">
        <f t="shared" si="5"/>
        <v>0.133</v>
      </c>
      <c r="G35" s="40">
        <f t="shared" si="6"/>
        <v>0.146</v>
      </c>
      <c r="H35" s="41">
        <f aca="true" t="shared" si="13" ref="H35:H63">A35*G35</f>
        <v>18104</v>
      </c>
      <c r="I35" s="41">
        <f t="shared" si="7"/>
        <v>1508.6666666666667</v>
      </c>
      <c r="K35" s="59">
        <v>124000</v>
      </c>
      <c r="L35" s="59">
        <f t="shared" si="9"/>
        <v>19320</v>
      </c>
      <c r="M35" s="59">
        <f t="shared" si="10"/>
        <v>24960</v>
      </c>
      <c r="N35" s="65">
        <f>N34+30</f>
        <v>1610</v>
      </c>
      <c r="O35" s="66">
        <v>2080</v>
      </c>
      <c r="P35" s="68"/>
    </row>
    <row r="36" spans="1:16" ht="12.75">
      <c r="A36" s="21">
        <f t="shared" si="8"/>
        <v>126000</v>
      </c>
      <c r="B36" s="24">
        <v>1398.6</v>
      </c>
      <c r="C36" s="24">
        <f t="shared" si="11"/>
        <v>16783.199999999997</v>
      </c>
      <c r="D36" s="25">
        <f t="shared" si="12"/>
        <v>0.13319999999999999</v>
      </c>
      <c r="E36" s="30">
        <v>0.13319999999999999</v>
      </c>
      <c r="F36" s="40">
        <f t="shared" si="5"/>
        <v>0.133</v>
      </c>
      <c r="G36" s="40">
        <f t="shared" si="6"/>
        <v>0.146</v>
      </c>
      <c r="H36" s="41">
        <f t="shared" si="13"/>
        <v>18396</v>
      </c>
      <c r="I36" s="41">
        <f t="shared" si="7"/>
        <v>1533</v>
      </c>
      <c r="K36" s="59">
        <v>126000</v>
      </c>
      <c r="L36" s="59">
        <f t="shared" si="9"/>
        <v>19680</v>
      </c>
      <c r="M36" s="59">
        <f t="shared" si="10"/>
        <v>25440</v>
      </c>
      <c r="N36" s="65">
        <f>N35+30</f>
        <v>1640</v>
      </c>
      <c r="O36" s="66">
        <v>2120</v>
      </c>
      <c r="P36" s="68"/>
    </row>
    <row r="37" spans="1:16" ht="12.75">
      <c r="A37" s="21">
        <f t="shared" si="8"/>
        <v>128000</v>
      </c>
      <c r="B37" s="24">
        <v>1425.066666666669</v>
      </c>
      <c r="C37" s="24">
        <f t="shared" si="11"/>
        <v>17100.80000000003</v>
      </c>
      <c r="D37" s="25">
        <f t="shared" si="12"/>
        <v>0.13360000000000022</v>
      </c>
      <c r="E37" s="30">
        <v>0.13360000000000022</v>
      </c>
      <c r="F37" s="40">
        <f t="shared" si="5"/>
        <v>0.134</v>
      </c>
      <c r="G37" s="40">
        <f t="shared" si="6"/>
        <v>0.147</v>
      </c>
      <c r="H37" s="41">
        <f t="shared" si="13"/>
        <v>18816</v>
      </c>
      <c r="I37" s="41">
        <f t="shared" si="7"/>
        <v>1568</v>
      </c>
      <c r="K37" s="59">
        <v>128000</v>
      </c>
      <c r="L37" s="59">
        <f t="shared" si="9"/>
        <v>20040</v>
      </c>
      <c r="M37" s="59">
        <f t="shared" si="10"/>
        <v>25920</v>
      </c>
      <c r="N37" s="65">
        <f>N36+30</f>
        <v>1670</v>
      </c>
      <c r="O37" s="66">
        <v>2160</v>
      </c>
      <c r="P37" s="68"/>
    </row>
    <row r="38" spans="1:16" ht="12.75">
      <c r="A38" s="21">
        <f t="shared" si="8"/>
        <v>130000</v>
      </c>
      <c r="B38" s="24">
        <v>1451.666666666669</v>
      </c>
      <c r="C38" s="24">
        <f t="shared" si="11"/>
        <v>17420.00000000003</v>
      </c>
      <c r="D38" s="25">
        <f t="shared" si="12"/>
        <v>0.13400000000000023</v>
      </c>
      <c r="E38" s="30">
        <v>0.13400000000000023</v>
      </c>
      <c r="F38" s="40">
        <f t="shared" si="5"/>
        <v>0.134</v>
      </c>
      <c r="G38" s="40">
        <f t="shared" si="6"/>
        <v>0.147</v>
      </c>
      <c r="H38" s="41">
        <f t="shared" si="13"/>
        <v>19110</v>
      </c>
      <c r="I38" s="41">
        <f t="shared" si="7"/>
        <v>1592.5</v>
      </c>
      <c r="K38" s="59">
        <v>130000</v>
      </c>
      <c r="L38" s="59">
        <f t="shared" si="9"/>
        <v>20400</v>
      </c>
      <c r="M38" s="59">
        <f t="shared" si="10"/>
        <v>26400</v>
      </c>
      <c r="N38" s="65">
        <v>1700</v>
      </c>
      <c r="O38" s="66">
        <v>2200</v>
      </c>
      <c r="P38" s="68"/>
    </row>
    <row r="39" spans="1:16" ht="12.75">
      <c r="A39" s="21">
        <f t="shared" si="8"/>
        <v>132000</v>
      </c>
      <c r="B39" s="24">
        <v>1478.4</v>
      </c>
      <c r="C39" s="24">
        <f t="shared" si="11"/>
        <v>17740.800000000003</v>
      </c>
      <c r="D39" s="25">
        <f t="shared" si="12"/>
        <v>0.13440000000000002</v>
      </c>
      <c r="E39" s="30">
        <v>0.13440000000000002</v>
      </c>
      <c r="F39" s="40">
        <f t="shared" si="5"/>
        <v>0.134</v>
      </c>
      <c r="G39" s="40">
        <f t="shared" si="6"/>
        <v>0.147</v>
      </c>
      <c r="H39" s="41">
        <f t="shared" si="13"/>
        <v>19404</v>
      </c>
      <c r="I39" s="41">
        <f t="shared" si="7"/>
        <v>1617</v>
      </c>
      <c r="K39" s="59">
        <v>132000</v>
      </c>
      <c r="L39" s="59">
        <f t="shared" si="9"/>
        <v>20760</v>
      </c>
      <c r="M39" s="59">
        <f t="shared" si="10"/>
        <v>26880</v>
      </c>
      <c r="N39" s="65">
        <f>N38+30</f>
        <v>1730</v>
      </c>
      <c r="O39" s="66">
        <f>O38+40</f>
        <v>2240</v>
      </c>
      <c r="P39" s="68"/>
    </row>
    <row r="40" spans="1:16" ht="12.75">
      <c r="A40" s="21">
        <f t="shared" si="8"/>
        <v>134000</v>
      </c>
      <c r="B40" s="24">
        <v>1505.2666666666694</v>
      </c>
      <c r="C40" s="24">
        <f t="shared" si="11"/>
        <v>18063.200000000033</v>
      </c>
      <c r="D40" s="25">
        <f t="shared" si="12"/>
        <v>0.13480000000000025</v>
      </c>
      <c r="E40" s="30">
        <v>0.13480000000000025</v>
      </c>
      <c r="F40" s="40">
        <f t="shared" si="5"/>
        <v>0.135</v>
      </c>
      <c r="G40" s="40">
        <f t="shared" si="6"/>
        <v>0.149</v>
      </c>
      <c r="H40" s="41">
        <f t="shared" si="13"/>
        <v>19966</v>
      </c>
      <c r="I40" s="41">
        <f t="shared" si="7"/>
        <v>1663.8333333333333</v>
      </c>
      <c r="K40" s="59">
        <v>134000</v>
      </c>
      <c r="L40" s="59">
        <f t="shared" si="9"/>
        <v>21120</v>
      </c>
      <c r="M40" s="59">
        <f t="shared" si="10"/>
        <v>27360</v>
      </c>
      <c r="N40" s="65">
        <f>N39+30</f>
        <v>1760</v>
      </c>
      <c r="O40" s="66">
        <f>O39+40</f>
        <v>2280</v>
      </c>
      <c r="P40" s="68"/>
    </row>
    <row r="41" spans="1:16" ht="12.75">
      <c r="A41" s="21">
        <f t="shared" si="8"/>
        <v>136000</v>
      </c>
      <c r="B41" s="24">
        <v>1532.2666666666698</v>
      </c>
      <c r="C41" s="24">
        <f t="shared" si="11"/>
        <v>18387.200000000037</v>
      </c>
      <c r="D41" s="25">
        <f t="shared" si="12"/>
        <v>0.13520000000000026</v>
      </c>
      <c r="E41" s="30">
        <v>0.13520000000000026</v>
      </c>
      <c r="F41" s="40">
        <f t="shared" si="5"/>
        <v>0.135</v>
      </c>
      <c r="G41" s="40">
        <f t="shared" si="6"/>
        <v>0.149</v>
      </c>
      <c r="H41" s="41">
        <f t="shared" si="13"/>
        <v>20264</v>
      </c>
      <c r="I41" s="41">
        <f t="shared" si="7"/>
        <v>1688.6666666666667</v>
      </c>
      <c r="K41" s="59">
        <v>136000</v>
      </c>
      <c r="L41" s="59">
        <f t="shared" si="9"/>
        <v>21480</v>
      </c>
      <c r="M41" s="59">
        <f t="shared" si="10"/>
        <v>27840</v>
      </c>
      <c r="N41" s="65">
        <f>N40+30</f>
        <v>1790</v>
      </c>
      <c r="O41" s="66">
        <f>O40+40</f>
        <v>2320</v>
      </c>
      <c r="P41" s="68"/>
    </row>
    <row r="42" spans="1:16" ht="12.75">
      <c r="A42" s="21">
        <f t="shared" si="8"/>
        <v>138000</v>
      </c>
      <c r="B42" s="24">
        <v>1559.4</v>
      </c>
      <c r="C42" s="24">
        <f t="shared" si="11"/>
        <v>18712.800000000003</v>
      </c>
      <c r="D42" s="25">
        <f t="shared" si="12"/>
        <v>0.13560000000000003</v>
      </c>
      <c r="E42" s="30">
        <v>0.13560000000000003</v>
      </c>
      <c r="F42" s="40">
        <f t="shared" si="5"/>
        <v>0.136</v>
      </c>
      <c r="G42" s="40">
        <f t="shared" si="6"/>
        <v>0.15</v>
      </c>
      <c r="H42" s="41">
        <f t="shared" si="13"/>
        <v>20700</v>
      </c>
      <c r="I42" s="41">
        <f t="shared" si="7"/>
        <v>1725</v>
      </c>
      <c r="K42" s="59">
        <v>138000</v>
      </c>
      <c r="L42" s="59">
        <f t="shared" si="9"/>
        <v>21840</v>
      </c>
      <c r="M42" s="59">
        <f t="shared" si="10"/>
        <v>28320</v>
      </c>
      <c r="N42" s="65">
        <f>N41+30</f>
        <v>1820</v>
      </c>
      <c r="O42" s="66">
        <f>O41+40</f>
        <v>2360</v>
      </c>
      <c r="P42" s="68"/>
    </row>
    <row r="43" spans="1:16" ht="12.75">
      <c r="A43" s="21">
        <f t="shared" si="8"/>
        <v>140000</v>
      </c>
      <c r="B43" s="24">
        <v>1586.66666666667</v>
      </c>
      <c r="C43" s="24">
        <f t="shared" si="11"/>
        <v>19040.00000000004</v>
      </c>
      <c r="D43" s="25">
        <f t="shared" si="12"/>
        <v>0.1360000000000003</v>
      </c>
      <c r="E43" s="30">
        <v>0.1360000000000003</v>
      </c>
      <c r="F43" s="40">
        <f t="shared" si="5"/>
        <v>0.136</v>
      </c>
      <c r="G43" s="40">
        <f t="shared" si="6"/>
        <v>0.15</v>
      </c>
      <c r="H43" s="41">
        <f t="shared" si="13"/>
        <v>21000</v>
      </c>
      <c r="I43" s="41">
        <f t="shared" si="7"/>
        <v>1750</v>
      </c>
      <c r="K43" s="59">
        <v>140000</v>
      </c>
      <c r="L43" s="59">
        <f t="shared" si="9"/>
        <v>22200</v>
      </c>
      <c r="M43" s="59">
        <f t="shared" si="10"/>
        <v>28800</v>
      </c>
      <c r="N43" s="65">
        <v>1850</v>
      </c>
      <c r="O43" s="66">
        <v>2400</v>
      </c>
      <c r="P43" s="68"/>
    </row>
    <row r="44" spans="1:16" ht="12.75">
      <c r="A44" s="21">
        <f t="shared" si="8"/>
        <v>142000</v>
      </c>
      <c r="B44" s="24">
        <v>1614.0666666666702</v>
      </c>
      <c r="C44" s="24">
        <f t="shared" si="11"/>
        <v>19368.800000000043</v>
      </c>
      <c r="D44" s="25">
        <f t="shared" si="12"/>
        <v>0.1364000000000003</v>
      </c>
      <c r="E44" s="30">
        <v>0.1364000000000003</v>
      </c>
      <c r="F44" s="40">
        <f t="shared" si="5"/>
        <v>0.136</v>
      </c>
      <c r="G44" s="40">
        <f t="shared" si="6"/>
        <v>0.15</v>
      </c>
      <c r="H44" s="41">
        <f t="shared" si="13"/>
        <v>21300</v>
      </c>
      <c r="I44" s="41">
        <f t="shared" si="7"/>
        <v>1775</v>
      </c>
      <c r="K44" s="59">
        <v>142000</v>
      </c>
      <c r="L44" s="59">
        <f t="shared" si="9"/>
        <v>22560</v>
      </c>
      <c r="M44" s="59">
        <f t="shared" si="10"/>
        <v>29280</v>
      </c>
      <c r="N44" s="65">
        <f>N43+30</f>
        <v>1880</v>
      </c>
      <c r="O44" s="66">
        <f>O43+40</f>
        <v>2440</v>
      </c>
      <c r="P44" s="68"/>
    </row>
    <row r="45" spans="1:16" ht="12.75">
      <c r="A45" s="21">
        <f t="shared" si="8"/>
        <v>144000</v>
      </c>
      <c r="B45" s="24">
        <v>1641.6</v>
      </c>
      <c r="C45" s="24">
        <f t="shared" si="11"/>
        <v>19699.199999999997</v>
      </c>
      <c r="D45" s="25">
        <f t="shared" si="12"/>
        <v>0.13679999999999998</v>
      </c>
      <c r="E45" s="30">
        <v>0.13679999999999998</v>
      </c>
      <c r="F45" s="40">
        <f t="shared" si="5"/>
        <v>0.137</v>
      </c>
      <c r="G45" s="40">
        <f t="shared" si="6"/>
        <v>0.151</v>
      </c>
      <c r="H45" s="41">
        <f t="shared" si="13"/>
        <v>21744</v>
      </c>
      <c r="I45" s="41">
        <f t="shared" si="7"/>
        <v>1812</v>
      </c>
      <c r="K45" s="59">
        <v>144000</v>
      </c>
      <c r="L45" s="59">
        <f t="shared" si="9"/>
        <v>22920</v>
      </c>
      <c r="M45" s="59">
        <f t="shared" si="10"/>
        <v>29760</v>
      </c>
      <c r="N45" s="65">
        <f>N44+30</f>
        <v>1910</v>
      </c>
      <c r="O45" s="66">
        <f>O44+40</f>
        <v>2480</v>
      </c>
      <c r="P45" s="68"/>
    </row>
    <row r="46" spans="1:16" ht="12.75">
      <c r="A46" s="21">
        <f t="shared" si="8"/>
        <v>146000</v>
      </c>
      <c r="B46" s="24">
        <v>1669.2666666666707</v>
      </c>
      <c r="C46" s="24">
        <f t="shared" si="11"/>
        <v>20031.200000000048</v>
      </c>
      <c r="D46" s="25">
        <f t="shared" si="12"/>
        <v>0.13720000000000032</v>
      </c>
      <c r="E46" s="30">
        <v>0.13720000000000032</v>
      </c>
      <c r="F46" s="40">
        <f t="shared" si="5"/>
        <v>0.137</v>
      </c>
      <c r="G46" s="40">
        <f t="shared" si="6"/>
        <v>0.151</v>
      </c>
      <c r="H46" s="41">
        <f t="shared" si="13"/>
        <v>22046</v>
      </c>
      <c r="I46" s="41">
        <f t="shared" si="7"/>
        <v>1837.1666666666667</v>
      </c>
      <c r="K46" s="59">
        <v>146000</v>
      </c>
      <c r="L46" s="59">
        <f t="shared" si="9"/>
        <v>23280</v>
      </c>
      <c r="M46" s="59">
        <f t="shared" si="10"/>
        <v>30240</v>
      </c>
      <c r="N46" s="65">
        <f>N45+30</f>
        <v>1940</v>
      </c>
      <c r="O46" s="66">
        <f>O45+40</f>
        <v>2520</v>
      </c>
      <c r="P46" s="68"/>
    </row>
    <row r="47" spans="1:16" ht="12.75">
      <c r="A47" s="21">
        <f t="shared" si="8"/>
        <v>148000</v>
      </c>
      <c r="B47" s="24">
        <v>1697.066666666671</v>
      </c>
      <c r="C47" s="24">
        <f t="shared" si="11"/>
        <v>20364.80000000005</v>
      </c>
      <c r="D47" s="25">
        <f t="shared" si="12"/>
        <v>0.13760000000000033</v>
      </c>
      <c r="E47" s="30">
        <v>0.13760000000000033</v>
      </c>
      <c r="F47" s="40">
        <f t="shared" si="5"/>
        <v>0.138</v>
      </c>
      <c r="G47" s="40">
        <f t="shared" si="6"/>
        <v>0.152</v>
      </c>
      <c r="H47" s="41">
        <f t="shared" si="13"/>
        <v>22496</v>
      </c>
      <c r="I47" s="41">
        <f t="shared" si="7"/>
        <v>1874.6666666666667</v>
      </c>
      <c r="K47" s="59">
        <v>148000</v>
      </c>
      <c r="L47" s="59">
        <f t="shared" si="9"/>
        <v>23640</v>
      </c>
      <c r="M47" s="59">
        <f t="shared" si="10"/>
        <v>30720</v>
      </c>
      <c r="N47" s="65">
        <f>N46+30</f>
        <v>1970</v>
      </c>
      <c r="O47" s="66">
        <f>O46+40</f>
        <v>2560</v>
      </c>
      <c r="P47" s="68"/>
    </row>
    <row r="48" spans="1:16" ht="12.75">
      <c r="A48" s="21">
        <f t="shared" si="8"/>
        <v>150000</v>
      </c>
      <c r="B48" s="24">
        <v>1725</v>
      </c>
      <c r="C48" s="24">
        <f t="shared" si="11"/>
        <v>20700</v>
      </c>
      <c r="D48" s="25">
        <f t="shared" si="12"/>
        <v>0.138</v>
      </c>
      <c r="E48" s="30">
        <v>0.138</v>
      </c>
      <c r="F48" s="40">
        <f t="shared" si="5"/>
        <v>0.138</v>
      </c>
      <c r="G48" s="40">
        <f t="shared" si="6"/>
        <v>0.152</v>
      </c>
      <c r="H48" s="41">
        <f t="shared" si="13"/>
        <v>22800</v>
      </c>
      <c r="I48" s="41">
        <f t="shared" si="7"/>
        <v>1900</v>
      </c>
      <c r="K48" s="59">
        <v>150000</v>
      </c>
      <c r="L48" s="59">
        <f t="shared" si="9"/>
        <v>24000</v>
      </c>
      <c r="M48" s="59">
        <f t="shared" si="10"/>
        <v>31200</v>
      </c>
      <c r="N48" s="65">
        <v>2000</v>
      </c>
      <c r="O48" s="66">
        <v>2600</v>
      </c>
      <c r="P48" s="68"/>
    </row>
    <row r="49" spans="1:16" ht="12.75">
      <c r="A49" s="21">
        <f t="shared" si="8"/>
        <v>152000</v>
      </c>
      <c r="B49" s="24">
        <v>1753.0666666666712</v>
      </c>
      <c r="C49" s="24">
        <f t="shared" si="11"/>
        <v>21036.800000000054</v>
      </c>
      <c r="D49" s="25">
        <f t="shared" si="12"/>
        <v>0.13840000000000036</v>
      </c>
      <c r="E49" s="30">
        <v>0.13840000000000036</v>
      </c>
      <c r="F49" s="40">
        <f t="shared" si="5"/>
        <v>0.138</v>
      </c>
      <c r="G49" s="40">
        <f t="shared" si="6"/>
        <v>0.152</v>
      </c>
      <c r="H49" s="41">
        <f t="shared" si="13"/>
        <v>23104</v>
      </c>
      <c r="I49" s="41">
        <f t="shared" si="7"/>
        <v>1925.3333333333333</v>
      </c>
      <c r="K49" s="59">
        <v>152000</v>
      </c>
      <c r="L49" s="59">
        <f t="shared" si="9"/>
        <v>24480</v>
      </c>
      <c r="M49" s="59">
        <f t="shared" si="10"/>
        <v>31680</v>
      </c>
      <c r="N49" s="65">
        <f aca="true" t="shared" si="14" ref="N49:O52">N48+40</f>
        <v>2040</v>
      </c>
      <c r="O49" s="66">
        <f t="shared" si="14"/>
        <v>2640</v>
      </c>
      <c r="P49" s="68"/>
    </row>
    <row r="50" spans="1:16" ht="12.75">
      <c r="A50" s="21">
        <f t="shared" si="8"/>
        <v>154000</v>
      </c>
      <c r="B50" s="24">
        <v>1781.2666666666712</v>
      </c>
      <c r="C50" s="24">
        <f t="shared" si="11"/>
        <v>21375.200000000055</v>
      </c>
      <c r="D50" s="25">
        <f t="shared" si="12"/>
        <v>0.13880000000000037</v>
      </c>
      <c r="E50" s="30">
        <v>0.13880000000000037</v>
      </c>
      <c r="F50" s="40">
        <f t="shared" si="5"/>
        <v>0.139</v>
      </c>
      <c r="G50" s="40">
        <f t="shared" si="6"/>
        <v>0.153</v>
      </c>
      <c r="H50" s="41">
        <f t="shared" si="13"/>
        <v>23562</v>
      </c>
      <c r="I50" s="41">
        <f t="shared" si="7"/>
        <v>1963.5</v>
      </c>
      <c r="K50" s="59">
        <v>154000</v>
      </c>
      <c r="L50" s="59">
        <f t="shared" si="9"/>
        <v>24960</v>
      </c>
      <c r="M50" s="59">
        <f t="shared" si="10"/>
        <v>32160</v>
      </c>
      <c r="N50" s="65">
        <f t="shared" si="14"/>
        <v>2080</v>
      </c>
      <c r="O50" s="66">
        <f t="shared" si="14"/>
        <v>2680</v>
      </c>
      <c r="P50" s="68"/>
    </row>
    <row r="51" spans="1:16" ht="12.75">
      <c r="A51" s="21">
        <f t="shared" si="8"/>
        <v>156000</v>
      </c>
      <c r="B51" s="24">
        <v>1809.6</v>
      </c>
      <c r="C51" s="24">
        <f t="shared" si="11"/>
        <v>21715.199999999997</v>
      </c>
      <c r="D51" s="25">
        <f t="shared" si="12"/>
        <v>0.1392</v>
      </c>
      <c r="E51" s="30">
        <v>0.1392</v>
      </c>
      <c r="F51" s="40">
        <f t="shared" si="5"/>
        <v>0.139</v>
      </c>
      <c r="G51" s="40">
        <f t="shared" si="6"/>
        <v>0.153</v>
      </c>
      <c r="H51" s="41">
        <f t="shared" si="13"/>
        <v>23868</v>
      </c>
      <c r="I51" s="41">
        <f t="shared" si="7"/>
        <v>1989</v>
      </c>
      <c r="K51" s="59">
        <v>156000</v>
      </c>
      <c r="L51" s="59">
        <f t="shared" si="9"/>
        <v>25440</v>
      </c>
      <c r="M51" s="59">
        <f t="shared" si="10"/>
        <v>32640</v>
      </c>
      <c r="N51" s="65">
        <f t="shared" si="14"/>
        <v>2120</v>
      </c>
      <c r="O51" s="66">
        <f t="shared" si="14"/>
        <v>2720</v>
      </c>
      <c r="P51" s="68"/>
    </row>
    <row r="52" spans="1:16" ht="12.75">
      <c r="A52" s="21">
        <f t="shared" si="8"/>
        <v>158000</v>
      </c>
      <c r="B52" s="24">
        <v>1838.0666666666718</v>
      </c>
      <c r="C52" s="24">
        <f t="shared" si="11"/>
        <v>22056.80000000006</v>
      </c>
      <c r="D52" s="25">
        <f t="shared" si="12"/>
        <v>0.1396000000000004</v>
      </c>
      <c r="E52" s="30">
        <v>0.1396000000000004</v>
      </c>
      <c r="F52" s="40">
        <f t="shared" si="5"/>
        <v>0.14</v>
      </c>
      <c r="G52" s="40">
        <f t="shared" si="6"/>
        <v>0.154</v>
      </c>
      <c r="H52" s="41">
        <f t="shared" si="13"/>
        <v>24332</v>
      </c>
      <c r="I52" s="41">
        <f t="shared" si="7"/>
        <v>2027.6666666666667</v>
      </c>
      <c r="K52" s="59">
        <v>158000</v>
      </c>
      <c r="L52" s="59">
        <f t="shared" si="9"/>
        <v>25920</v>
      </c>
      <c r="M52" s="59">
        <f t="shared" si="10"/>
        <v>33120</v>
      </c>
      <c r="N52" s="65">
        <f t="shared" si="14"/>
        <v>2160</v>
      </c>
      <c r="O52" s="66">
        <f t="shared" si="14"/>
        <v>2760</v>
      </c>
      <c r="P52" s="68"/>
    </row>
    <row r="53" spans="1:16" ht="12.75">
      <c r="A53" s="21">
        <f t="shared" si="8"/>
        <v>160000</v>
      </c>
      <c r="B53" s="24">
        <v>1866.6666666666722</v>
      </c>
      <c r="C53" s="24">
        <f t="shared" si="11"/>
        <v>22400.000000000065</v>
      </c>
      <c r="D53" s="25">
        <f t="shared" si="12"/>
        <v>0.1400000000000004</v>
      </c>
      <c r="E53" s="30">
        <v>0.1400000000000004</v>
      </c>
      <c r="F53" s="40">
        <f t="shared" si="5"/>
        <v>0.14</v>
      </c>
      <c r="G53" s="40">
        <f t="shared" si="6"/>
        <v>0.154</v>
      </c>
      <c r="H53" s="41">
        <f t="shared" si="13"/>
        <v>24640</v>
      </c>
      <c r="I53" s="41">
        <f t="shared" si="7"/>
        <v>2053.3333333333335</v>
      </c>
      <c r="K53" s="59">
        <v>160000</v>
      </c>
      <c r="L53" s="59">
        <f t="shared" si="9"/>
        <v>26400</v>
      </c>
      <c r="M53" s="59">
        <f t="shared" si="10"/>
        <v>33600</v>
      </c>
      <c r="N53" s="65">
        <v>2200</v>
      </c>
      <c r="O53" s="66">
        <v>2800</v>
      </c>
      <c r="P53" s="68"/>
    </row>
    <row r="54" spans="1:16" ht="12.75">
      <c r="A54" s="21">
        <f t="shared" si="8"/>
        <v>162000</v>
      </c>
      <c r="B54" s="24">
        <v>1895.4000000000058</v>
      </c>
      <c r="C54" s="24">
        <f t="shared" si="11"/>
        <v>22744.80000000007</v>
      </c>
      <c r="D54" s="25">
        <f t="shared" si="12"/>
        <v>0.1404000000000004</v>
      </c>
      <c r="E54" s="30">
        <v>0.1404000000000004</v>
      </c>
      <c r="F54" s="40">
        <f t="shared" si="5"/>
        <v>0.14</v>
      </c>
      <c r="G54" s="40">
        <f t="shared" si="6"/>
        <v>0.154</v>
      </c>
      <c r="H54" s="41">
        <f t="shared" si="13"/>
        <v>24948</v>
      </c>
      <c r="I54" s="41">
        <f t="shared" si="7"/>
        <v>2079</v>
      </c>
      <c r="K54" s="59">
        <v>162000</v>
      </c>
      <c r="L54" s="59">
        <f t="shared" si="9"/>
        <v>26880</v>
      </c>
      <c r="M54" s="59">
        <f t="shared" si="10"/>
        <v>34080</v>
      </c>
      <c r="N54" s="65">
        <f aca="true" t="shared" si="15" ref="N54:O57">N53+40</f>
        <v>2240</v>
      </c>
      <c r="O54" s="66">
        <f t="shared" si="15"/>
        <v>2840</v>
      </c>
      <c r="P54" s="68"/>
    </row>
    <row r="55" spans="1:16" ht="12.75">
      <c r="A55" s="21">
        <f t="shared" si="8"/>
        <v>164000</v>
      </c>
      <c r="B55" s="24">
        <v>1924.2666666666726</v>
      </c>
      <c r="C55" s="24">
        <f t="shared" si="11"/>
        <v>23091.20000000007</v>
      </c>
      <c r="D55" s="25">
        <f t="shared" si="12"/>
        <v>0.14080000000000042</v>
      </c>
      <c r="E55" s="30">
        <v>0.14080000000000042</v>
      </c>
      <c r="F55" s="40">
        <f t="shared" si="5"/>
        <v>0.141</v>
      </c>
      <c r="G55" s="40">
        <f t="shared" si="6"/>
        <v>0.155</v>
      </c>
      <c r="H55" s="41">
        <f t="shared" si="13"/>
        <v>25420</v>
      </c>
      <c r="I55" s="41">
        <f t="shared" si="7"/>
        <v>2118.3333333333335</v>
      </c>
      <c r="K55" s="59">
        <v>164000</v>
      </c>
      <c r="L55" s="59">
        <f t="shared" si="9"/>
        <v>27360</v>
      </c>
      <c r="M55" s="59">
        <f t="shared" si="10"/>
        <v>34560</v>
      </c>
      <c r="N55" s="65">
        <f t="shared" si="15"/>
        <v>2280</v>
      </c>
      <c r="O55" s="66">
        <f t="shared" si="15"/>
        <v>2880</v>
      </c>
      <c r="P55" s="68"/>
    </row>
    <row r="56" spans="1:16" ht="12.75">
      <c r="A56" s="21">
        <f t="shared" si="8"/>
        <v>166000</v>
      </c>
      <c r="B56" s="24">
        <v>1953.2666666666728</v>
      </c>
      <c r="C56" s="24">
        <f t="shared" si="11"/>
        <v>23439.200000000073</v>
      </c>
      <c r="D56" s="25">
        <f t="shared" si="12"/>
        <v>0.14120000000000044</v>
      </c>
      <c r="E56" s="30">
        <v>0.14120000000000044</v>
      </c>
      <c r="F56" s="40">
        <f t="shared" si="5"/>
        <v>0.141</v>
      </c>
      <c r="G56" s="40">
        <f t="shared" si="6"/>
        <v>0.155</v>
      </c>
      <c r="H56" s="41">
        <f t="shared" si="13"/>
        <v>25730</v>
      </c>
      <c r="I56" s="41">
        <f t="shared" si="7"/>
        <v>2144.1666666666665</v>
      </c>
      <c r="K56" s="59">
        <v>166000</v>
      </c>
      <c r="L56" s="59">
        <f t="shared" si="9"/>
        <v>27840</v>
      </c>
      <c r="M56" s="59">
        <f t="shared" si="10"/>
        <v>35040</v>
      </c>
      <c r="N56" s="65">
        <f t="shared" si="15"/>
        <v>2320</v>
      </c>
      <c r="O56" s="66">
        <f t="shared" si="15"/>
        <v>2920</v>
      </c>
      <c r="P56" s="68"/>
    </row>
    <row r="57" spans="1:16" ht="12.75">
      <c r="A57" s="21">
        <f t="shared" si="8"/>
        <v>168000</v>
      </c>
      <c r="B57" s="24">
        <v>1982.4000000000062</v>
      </c>
      <c r="C57" s="24">
        <f t="shared" si="11"/>
        <v>23788.800000000076</v>
      </c>
      <c r="D57" s="25">
        <f t="shared" si="12"/>
        <v>0.14160000000000045</v>
      </c>
      <c r="E57" s="30">
        <v>0.14160000000000045</v>
      </c>
      <c r="F57" s="40">
        <f t="shared" si="5"/>
        <v>0.142</v>
      </c>
      <c r="G57" s="40">
        <f t="shared" si="6"/>
        <v>0.156</v>
      </c>
      <c r="H57" s="41">
        <f t="shared" si="13"/>
        <v>26208</v>
      </c>
      <c r="I57" s="41">
        <f t="shared" si="7"/>
        <v>2184</v>
      </c>
      <c r="K57" s="59">
        <v>168000</v>
      </c>
      <c r="L57" s="59">
        <f t="shared" si="9"/>
        <v>28320</v>
      </c>
      <c r="M57" s="59">
        <f t="shared" si="10"/>
        <v>35520</v>
      </c>
      <c r="N57" s="65">
        <f t="shared" si="15"/>
        <v>2360</v>
      </c>
      <c r="O57" s="66">
        <f t="shared" si="15"/>
        <v>2960</v>
      </c>
      <c r="P57" s="68"/>
    </row>
    <row r="58" spans="1:16" ht="12.75">
      <c r="A58" s="21">
        <f t="shared" si="8"/>
        <v>170000</v>
      </c>
      <c r="B58" s="24">
        <v>2011.666666666673</v>
      </c>
      <c r="C58" s="24">
        <f t="shared" si="11"/>
        <v>24140.000000000076</v>
      </c>
      <c r="D58" s="25">
        <f t="shared" si="12"/>
        <v>0.14200000000000046</v>
      </c>
      <c r="E58" s="30">
        <v>0.14200000000000046</v>
      </c>
      <c r="F58" s="40">
        <f t="shared" si="5"/>
        <v>0.142</v>
      </c>
      <c r="G58" s="40">
        <f t="shared" si="6"/>
        <v>0.156</v>
      </c>
      <c r="H58" s="41">
        <f t="shared" si="13"/>
        <v>26520</v>
      </c>
      <c r="I58" s="41">
        <f t="shared" si="7"/>
        <v>2210</v>
      </c>
      <c r="K58" s="59">
        <v>170000</v>
      </c>
      <c r="L58" s="59">
        <f t="shared" si="9"/>
        <v>28800</v>
      </c>
      <c r="M58" s="59">
        <f t="shared" si="10"/>
        <v>36000</v>
      </c>
      <c r="N58" s="65">
        <v>2400</v>
      </c>
      <c r="O58" s="66">
        <v>3000</v>
      </c>
      <c r="P58" s="68"/>
    </row>
    <row r="59" spans="1:16" ht="12.75">
      <c r="A59" s="21">
        <f t="shared" si="8"/>
        <v>172000</v>
      </c>
      <c r="B59" s="24">
        <v>2041.0666666666732</v>
      </c>
      <c r="C59" s="24">
        <f t="shared" si="11"/>
        <v>24492.80000000008</v>
      </c>
      <c r="D59" s="25">
        <f t="shared" si="12"/>
        <v>0.14240000000000047</v>
      </c>
      <c r="E59" s="30">
        <v>0.14240000000000047</v>
      </c>
      <c r="F59" s="40">
        <f t="shared" si="5"/>
        <v>0.142</v>
      </c>
      <c r="G59" s="40">
        <f t="shared" si="6"/>
        <v>0.156</v>
      </c>
      <c r="H59" s="41">
        <f t="shared" si="13"/>
        <v>26832</v>
      </c>
      <c r="I59" s="41">
        <f t="shared" si="7"/>
        <v>2236</v>
      </c>
      <c r="K59" s="59">
        <v>172000</v>
      </c>
      <c r="L59" s="59">
        <f t="shared" si="9"/>
        <v>29280</v>
      </c>
      <c r="M59" s="59">
        <f t="shared" si="10"/>
        <v>36600</v>
      </c>
      <c r="N59" s="65">
        <f>N58+40</f>
        <v>2440</v>
      </c>
      <c r="O59" s="66">
        <f>O58+50</f>
        <v>3050</v>
      </c>
      <c r="P59" s="68"/>
    </row>
    <row r="60" spans="1:16" ht="12.75">
      <c r="A60" s="21">
        <f t="shared" si="8"/>
        <v>174000</v>
      </c>
      <c r="B60" s="24">
        <v>2070.600000000007</v>
      </c>
      <c r="C60" s="24">
        <f t="shared" si="11"/>
        <v>24847.200000000084</v>
      </c>
      <c r="D60" s="25">
        <f t="shared" si="12"/>
        <v>0.14280000000000048</v>
      </c>
      <c r="E60" s="30">
        <v>0.14280000000000048</v>
      </c>
      <c r="F60" s="40">
        <f t="shared" si="5"/>
        <v>0.143</v>
      </c>
      <c r="G60" s="40">
        <f t="shared" si="6"/>
        <v>0.157</v>
      </c>
      <c r="H60" s="41">
        <f t="shared" si="13"/>
        <v>27318</v>
      </c>
      <c r="I60" s="41">
        <f t="shared" si="7"/>
        <v>2276.5</v>
      </c>
      <c r="K60" s="59">
        <v>174000</v>
      </c>
      <c r="L60" s="59">
        <f t="shared" si="9"/>
        <v>29760</v>
      </c>
      <c r="M60" s="59">
        <f t="shared" si="10"/>
        <v>37200</v>
      </c>
      <c r="N60" s="65">
        <f>N59+40</f>
        <v>2480</v>
      </c>
      <c r="O60" s="66">
        <f>O59+50</f>
        <v>3100</v>
      </c>
      <c r="P60" s="68"/>
    </row>
    <row r="61" spans="1:16" ht="12.75">
      <c r="A61" s="21">
        <f t="shared" si="8"/>
        <v>176000</v>
      </c>
      <c r="B61" s="24">
        <v>2100.266666666674</v>
      </c>
      <c r="C61" s="24">
        <f t="shared" si="11"/>
        <v>25203.20000000009</v>
      </c>
      <c r="D61" s="25">
        <f t="shared" si="12"/>
        <v>0.14320000000000052</v>
      </c>
      <c r="E61" s="30">
        <v>0.14320000000000052</v>
      </c>
      <c r="F61" s="40">
        <f t="shared" si="5"/>
        <v>0.143</v>
      </c>
      <c r="G61" s="40">
        <f t="shared" si="6"/>
        <v>0.157</v>
      </c>
      <c r="H61" s="41">
        <f t="shared" si="13"/>
        <v>27632</v>
      </c>
      <c r="I61" s="41">
        <f t="shared" si="7"/>
        <v>2302.6666666666665</v>
      </c>
      <c r="K61" s="59">
        <v>176000</v>
      </c>
      <c r="L61" s="59">
        <f t="shared" si="9"/>
        <v>30240</v>
      </c>
      <c r="M61" s="59">
        <f t="shared" si="10"/>
        <v>37800</v>
      </c>
      <c r="N61" s="65">
        <f>N60+40</f>
        <v>2520</v>
      </c>
      <c r="O61" s="66">
        <f>O60+50</f>
        <v>3150</v>
      </c>
      <c r="P61" s="68"/>
    </row>
    <row r="62" spans="1:16" ht="12.75">
      <c r="A62" s="21">
        <f t="shared" si="8"/>
        <v>178000</v>
      </c>
      <c r="B62" s="24">
        <v>2130.0666666666743</v>
      </c>
      <c r="C62" s="24">
        <f t="shared" si="11"/>
        <v>25560.80000000009</v>
      </c>
      <c r="D62" s="25">
        <f t="shared" si="12"/>
        <v>0.1436000000000005</v>
      </c>
      <c r="E62" s="30">
        <v>0.1436000000000005</v>
      </c>
      <c r="F62" s="40">
        <f t="shared" si="5"/>
        <v>0.144</v>
      </c>
      <c r="G62" s="40">
        <f t="shared" si="6"/>
        <v>0.158</v>
      </c>
      <c r="H62" s="41">
        <f t="shared" si="13"/>
        <v>28124</v>
      </c>
      <c r="I62" s="41">
        <f t="shared" si="7"/>
        <v>2343.6666666666665</v>
      </c>
      <c r="K62" s="59">
        <v>178000</v>
      </c>
      <c r="L62" s="59">
        <f t="shared" si="9"/>
        <v>30720</v>
      </c>
      <c r="M62" s="59">
        <f t="shared" si="10"/>
        <v>38400</v>
      </c>
      <c r="N62" s="65">
        <f>N61+40</f>
        <v>2560</v>
      </c>
      <c r="O62" s="66">
        <f>O61+50</f>
        <v>3200</v>
      </c>
      <c r="P62" s="68"/>
    </row>
    <row r="63" spans="1:16" ht="12.75">
      <c r="A63" s="21">
        <f t="shared" si="8"/>
        <v>180000</v>
      </c>
      <c r="B63" s="24">
        <v>2160.0000000000077</v>
      </c>
      <c r="C63" s="24">
        <f t="shared" si="11"/>
        <v>25920.000000000095</v>
      </c>
      <c r="D63" s="25">
        <f t="shared" si="12"/>
        <v>0.14400000000000052</v>
      </c>
      <c r="E63" s="30">
        <v>0.14400000000000052</v>
      </c>
      <c r="F63" s="40">
        <f t="shared" si="5"/>
        <v>0.144</v>
      </c>
      <c r="G63" s="40">
        <f t="shared" si="6"/>
        <v>0.158</v>
      </c>
      <c r="H63" s="41">
        <f t="shared" si="13"/>
        <v>28440</v>
      </c>
      <c r="I63" s="41">
        <f t="shared" si="7"/>
        <v>2370</v>
      </c>
      <c r="K63" s="59">
        <v>180000</v>
      </c>
      <c r="L63" s="59">
        <f t="shared" si="9"/>
        <v>31200</v>
      </c>
      <c r="M63" s="59">
        <f t="shared" si="10"/>
        <v>39600</v>
      </c>
      <c r="N63" s="65">
        <v>2600</v>
      </c>
      <c r="O63" s="66">
        <v>3300</v>
      </c>
      <c r="P63" s="68"/>
    </row>
    <row r="64" spans="1:15" ht="12.75">
      <c r="A64" s="21">
        <f aca="true" t="shared" si="16" ref="A64:A73">+A63+2000</f>
        <v>182000</v>
      </c>
      <c r="B64" s="24">
        <f aca="true" t="shared" si="17" ref="B64:B74">C64/12</f>
        <v>2184.0000000000005</v>
      </c>
      <c r="C64" s="24">
        <f aca="true" t="shared" si="18" ref="C64:C74">D64*A64</f>
        <v>26208.000000000004</v>
      </c>
      <c r="D64" s="25">
        <v>0.14400000000000002</v>
      </c>
      <c r="E64" s="30">
        <v>0.14400000000000002</v>
      </c>
      <c r="F64" s="40">
        <f t="shared" si="5"/>
        <v>0.144</v>
      </c>
      <c r="G64" s="42" t="s">
        <v>17</v>
      </c>
      <c r="H64" s="41">
        <v>28800</v>
      </c>
      <c r="I64" s="41">
        <f>H64/12</f>
        <v>2400</v>
      </c>
      <c r="K64" s="67">
        <v>180001</v>
      </c>
      <c r="L64" s="59">
        <f t="shared" si="9"/>
        <v>32400</v>
      </c>
      <c r="M64" s="59">
        <f t="shared" si="10"/>
        <v>40800</v>
      </c>
      <c r="N64" s="65">
        <v>2700</v>
      </c>
      <c r="O64" s="66">
        <v>3400</v>
      </c>
    </row>
    <row r="65" spans="1:9" ht="12.75">
      <c r="A65" s="21">
        <f t="shared" si="16"/>
        <v>184000</v>
      </c>
      <c r="B65" s="24">
        <f t="shared" si="17"/>
        <v>2208.0000000000005</v>
      </c>
      <c r="C65" s="24">
        <f t="shared" si="18"/>
        <v>26496.000000000004</v>
      </c>
      <c r="D65" s="25">
        <v>0.14400000000000002</v>
      </c>
      <c r="E65" s="30">
        <v>0.14400000000000002</v>
      </c>
      <c r="F65" s="40">
        <f t="shared" si="5"/>
        <v>0.144</v>
      </c>
      <c r="G65" s="42" t="s">
        <v>18</v>
      </c>
      <c r="H65" s="41">
        <v>33600</v>
      </c>
      <c r="I65" s="41">
        <f>H65/12</f>
        <v>2800</v>
      </c>
    </row>
    <row r="66" spans="1:9" ht="12.75">
      <c r="A66" s="21">
        <f t="shared" si="16"/>
        <v>186000</v>
      </c>
      <c r="B66" s="24">
        <f t="shared" si="17"/>
        <v>2232.0000000000005</v>
      </c>
      <c r="C66" s="24">
        <f t="shared" si="18"/>
        <v>26784.000000000004</v>
      </c>
      <c r="D66" s="25">
        <v>0.14400000000000002</v>
      </c>
      <c r="E66" s="30">
        <v>0.14400000000000002</v>
      </c>
      <c r="F66" s="40">
        <f t="shared" si="5"/>
        <v>0.144</v>
      </c>
      <c r="G66" s="42" t="s">
        <v>19</v>
      </c>
      <c r="H66" s="41">
        <v>36000</v>
      </c>
      <c r="I66" s="41">
        <f>H66/12</f>
        <v>3000</v>
      </c>
    </row>
    <row r="67" spans="1:9" ht="12.75">
      <c r="A67" s="21">
        <f t="shared" si="16"/>
        <v>188000</v>
      </c>
      <c r="B67" s="24">
        <f t="shared" si="17"/>
        <v>2256.0000000000005</v>
      </c>
      <c r="C67" s="24">
        <f t="shared" si="18"/>
        <v>27072.000000000004</v>
      </c>
      <c r="D67" s="25">
        <v>0.14400000000000002</v>
      </c>
      <c r="E67" s="30">
        <v>0.14400000000000002</v>
      </c>
      <c r="F67" s="40">
        <f t="shared" si="5"/>
        <v>0.144</v>
      </c>
      <c r="G67" s="40" t="s">
        <v>85</v>
      </c>
      <c r="H67" s="41">
        <f>12*I67</f>
        <v>6480</v>
      </c>
      <c r="I67" s="41">
        <v>540</v>
      </c>
    </row>
    <row r="68" spans="1:9" ht="12.75">
      <c r="A68" s="21">
        <f t="shared" si="16"/>
        <v>190000</v>
      </c>
      <c r="B68" s="24">
        <f t="shared" si="17"/>
        <v>2280.0000000000005</v>
      </c>
      <c r="C68" s="24">
        <f t="shared" si="18"/>
        <v>27360.000000000004</v>
      </c>
      <c r="D68" s="25">
        <v>0.14400000000000002</v>
      </c>
      <c r="E68" s="30">
        <v>0.14400000000000002</v>
      </c>
      <c r="F68" s="40">
        <f aca="true" t="shared" si="19" ref="F68:F74">ROUND(E68,3)</f>
        <v>0.144</v>
      </c>
      <c r="G68" s="40" t="s">
        <v>86</v>
      </c>
      <c r="H68" s="41">
        <f>12*I68</f>
        <v>7920</v>
      </c>
      <c r="I68" s="41">
        <v>660</v>
      </c>
    </row>
    <row r="69" spans="1:6" ht="12.75">
      <c r="A69" s="21">
        <f t="shared" si="16"/>
        <v>192000</v>
      </c>
      <c r="B69" s="24">
        <f t="shared" si="17"/>
        <v>2304.0000000000005</v>
      </c>
      <c r="C69" s="24">
        <f t="shared" si="18"/>
        <v>27648.000000000004</v>
      </c>
      <c r="D69" s="25">
        <v>0.14400000000000002</v>
      </c>
      <c r="E69" s="30">
        <v>0.14400000000000002</v>
      </c>
      <c r="F69" s="40">
        <f t="shared" si="19"/>
        <v>0.144</v>
      </c>
    </row>
    <row r="70" spans="1:6" ht="12.75">
      <c r="A70" s="21">
        <f t="shared" si="16"/>
        <v>194000</v>
      </c>
      <c r="B70" s="24">
        <f t="shared" si="17"/>
        <v>2328.0000000000005</v>
      </c>
      <c r="C70" s="24">
        <f t="shared" si="18"/>
        <v>27936.000000000004</v>
      </c>
      <c r="D70" s="25">
        <v>0.14400000000000002</v>
      </c>
      <c r="E70" s="30">
        <v>0.14400000000000002</v>
      </c>
      <c r="F70" s="40">
        <f t="shared" si="19"/>
        <v>0.144</v>
      </c>
    </row>
    <row r="71" spans="1:6" ht="12.75">
      <c r="A71" s="21">
        <f t="shared" si="16"/>
        <v>196000</v>
      </c>
      <c r="B71" s="24">
        <f t="shared" si="17"/>
        <v>2352.0000000000005</v>
      </c>
      <c r="C71" s="24">
        <f t="shared" si="18"/>
        <v>28224.000000000004</v>
      </c>
      <c r="D71" s="25">
        <v>0.14400000000000002</v>
      </c>
      <c r="E71" s="30">
        <v>0.14400000000000002</v>
      </c>
      <c r="F71" s="40">
        <f t="shared" si="19"/>
        <v>0.144</v>
      </c>
    </row>
    <row r="72" spans="1:6" ht="12.75">
      <c r="A72" s="21">
        <f t="shared" si="16"/>
        <v>198000</v>
      </c>
      <c r="B72" s="24">
        <f t="shared" si="17"/>
        <v>2376.0000000000005</v>
      </c>
      <c r="C72" s="24">
        <f t="shared" si="18"/>
        <v>28512.000000000004</v>
      </c>
      <c r="D72" s="25">
        <v>0.14400000000000002</v>
      </c>
      <c r="E72" s="30">
        <v>0.14400000000000002</v>
      </c>
      <c r="F72" s="40">
        <f t="shared" si="19"/>
        <v>0.144</v>
      </c>
    </row>
    <row r="73" spans="1:6" ht="12.75">
      <c r="A73" s="21">
        <f t="shared" si="16"/>
        <v>200000</v>
      </c>
      <c r="B73" s="24">
        <f t="shared" si="17"/>
        <v>2400.0000000000005</v>
      </c>
      <c r="C73" s="24">
        <f t="shared" si="18"/>
        <v>28800.000000000004</v>
      </c>
      <c r="D73" s="25">
        <v>0.14400000000000002</v>
      </c>
      <c r="E73" s="30">
        <v>0.14400000000000002</v>
      </c>
      <c r="F73" s="40">
        <f t="shared" si="19"/>
        <v>0.144</v>
      </c>
    </row>
    <row r="74" spans="1:6" ht="12.75">
      <c r="A74" s="21">
        <v>200000</v>
      </c>
      <c r="B74" s="24">
        <f t="shared" si="17"/>
        <v>2400.0000000000005</v>
      </c>
      <c r="C74" s="24">
        <f t="shared" si="18"/>
        <v>28800.000000000004</v>
      </c>
      <c r="D74" s="25">
        <v>0.14400000000000002</v>
      </c>
      <c r="E74" s="30">
        <v>0.14400000000000002</v>
      </c>
      <c r="F74" s="40">
        <f t="shared" si="19"/>
        <v>0.144</v>
      </c>
    </row>
    <row r="75" spans="1:4" ht="12.75">
      <c r="A75" s="21">
        <v>210000</v>
      </c>
      <c r="D75" s="25">
        <f>+C75/A75</f>
        <v>0</v>
      </c>
    </row>
  </sheetData>
  <sheetProtection selectLockedCells="1" selectUnlockedCells="1"/>
  <mergeCells count="4">
    <mergeCell ref="K1:O1"/>
    <mergeCell ref="A1:I1"/>
    <mergeCell ref="B2:D2"/>
    <mergeCell ref="G2:I2"/>
  </mergeCells>
  <printOptions/>
  <pageMargins left="0.7875" right="0.7875"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17"/>
  <sheetViews>
    <sheetView workbookViewId="0" topLeftCell="A1">
      <selection activeCell="E8" sqref="E8"/>
    </sheetView>
  </sheetViews>
  <sheetFormatPr defaultColWidth="11.421875" defaultRowHeight="12.75"/>
  <cols>
    <col min="3" max="3" width="9.57421875" style="0" bestFit="1" customWidth="1"/>
    <col min="4" max="4" width="14.7109375" style="0" bestFit="1" customWidth="1"/>
  </cols>
  <sheetData>
    <row r="2" spans="2:5" s="9" customFormat="1" ht="12.75">
      <c r="B2" s="9" t="s">
        <v>91</v>
      </c>
      <c r="C2" s="9" t="s">
        <v>95</v>
      </c>
      <c r="D2" s="9" t="s">
        <v>105</v>
      </c>
      <c r="E2" s="9" t="s">
        <v>111</v>
      </c>
    </row>
    <row r="3" spans="2:5" ht="12.75">
      <c r="B3" s="53" t="s">
        <v>85</v>
      </c>
      <c r="C3" t="s">
        <v>96</v>
      </c>
      <c r="D3" t="s">
        <v>106</v>
      </c>
      <c r="E3" t="s">
        <v>113</v>
      </c>
    </row>
    <row r="4" spans="2:4" ht="12.75">
      <c r="B4" s="53" t="s">
        <v>86</v>
      </c>
      <c r="D4" t="s">
        <v>107</v>
      </c>
    </row>
    <row r="5" spans="2:4" ht="12.75">
      <c r="B5" s="53" t="s">
        <v>34</v>
      </c>
      <c r="D5" t="s">
        <v>108</v>
      </c>
    </row>
    <row r="6" ht="12.75">
      <c r="B6" s="53" t="s">
        <v>35</v>
      </c>
    </row>
    <row r="7" ht="12.75">
      <c r="B7" s="53" t="s">
        <v>36</v>
      </c>
    </row>
    <row r="8" ht="12.75">
      <c r="B8" s="53" t="s">
        <v>37</v>
      </c>
    </row>
    <row r="9" ht="12.75">
      <c r="B9" s="53" t="s">
        <v>38</v>
      </c>
    </row>
    <row r="10" ht="12.75">
      <c r="B10" s="53" t="s">
        <v>39</v>
      </c>
    </row>
    <row r="11" ht="12.75">
      <c r="B11" s="53" t="s">
        <v>40</v>
      </c>
    </row>
    <row r="12" ht="12.75">
      <c r="B12" s="53" t="s">
        <v>41</v>
      </c>
    </row>
    <row r="13" ht="12.75">
      <c r="B13" s="53" t="s">
        <v>42</v>
      </c>
    </row>
    <row r="14" ht="12.75">
      <c r="B14" s="53" t="s">
        <v>43</v>
      </c>
    </row>
    <row r="15" ht="12.75">
      <c r="B15" s="53" t="s">
        <v>44</v>
      </c>
    </row>
    <row r="16" ht="12.75">
      <c r="B16" s="53" t="s">
        <v>45</v>
      </c>
    </row>
    <row r="17" ht="12.75">
      <c r="B17" s="53" t="s">
        <v>46</v>
      </c>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Strässler</dc:creator>
  <cp:keywords/>
  <dc:description/>
  <cp:lastModifiedBy>Uta Meyer</cp:lastModifiedBy>
  <cp:lastPrinted>2018-02-26T20:39:52Z</cp:lastPrinted>
  <dcterms:created xsi:type="dcterms:W3CDTF">2011-01-14T21:14:56Z</dcterms:created>
  <dcterms:modified xsi:type="dcterms:W3CDTF">2020-01-09T09:39:49Z</dcterms:modified>
  <cp:category/>
  <cp:version/>
  <cp:contentType/>
  <cp:contentStatus/>
</cp:coreProperties>
</file>